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llasina\Documents\Xls\"/>
    </mc:Choice>
  </mc:AlternateContent>
  <bookViews>
    <workbookView xWindow="9810" yWindow="-15" windowWidth="18495" windowHeight="14640" tabRatio="773" activeTab="4"/>
  </bookViews>
  <sheets>
    <sheet name="LOG" sheetId="31" r:id="rId1"/>
    <sheet name="CNR" sheetId="4" r:id="rId2"/>
    <sheet name="CAT" sheetId="2" r:id="rId3"/>
    <sheet name="EP" sheetId="3" r:id="rId4"/>
    <sheet name="STIMA" sheetId="1" r:id="rId5"/>
    <sheet name="-12" sheetId="28" state="hidden" r:id="rId6"/>
    <sheet name="-11" sheetId="27" state="hidden" r:id="rId7"/>
    <sheet name="-10" sheetId="26" state="hidden" r:id="rId8"/>
    <sheet name="-9" sheetId="25" state="hidden" r:id="rId9"/>
    <sheet name="-8" sheetId="24" state="hidden" r:id="rId10"/>
    <sheet name="-7" sheetId="23" state="hidden" r:id="rId11"/>
    <sheet name="-6" sheetId="22" state="hidden" r:id="rId12"/>
    <sheet name="-5" sheetId="21" state="hidden" r:id="rId13"/>
    <sheet name="-4" sheetId="20" state="hidden" r:id="rId14"/>
    <sheet name="-3" sheetId="19" state="hidden" r:id="rId15"/>
    <sheet name="-2" sheetId="18" state="hidden" r:id="rId16"/>
    <sheet name="-1" sheetId="17" state="hidden" r:id="rId17"/>
    <sheet name="0" sheetId="16" state="hidden" r:id="rId18"/>
    <sheet name="1" sheetId="15" state="hidden" r:id="rId19"/>
    <sheet name="2" sheetId="14" state="hidden" r:id="rId20"/>
    <sheet name="3" sheetId="13" state="hidden" r:id="rId21"/>
    <sheet name="4" sheetId="12" state="hidden" r:id="rId22"/>
    <sheet name="5" sheetId="11" state="hidden" r:id="rId23"/>
    <sheet name="6" sheetId="10" state="hidden" r:id="rId24"/>
    <sheet name="7" sheetId="9" state="hidden" r:id="rId25"/>
    <sheet name="8" sheetId="8" state="hidden" r:id="rId26"/>
    <sheet name="9" sheetId="7" state="hidden" r:id="rId27"/>
    <sheet name="10" sheetId="6" state="hidden" r:id="rId28"/>
    <sheet name="11" sheetId="29" state="hidden" r:id="rId29"/>
    <sheet name="12" sheetId="30" state="hidden" r:id="rId30"/>
  </sheets>
  <definedNames>
    <definedName name="_xlnm._FilterDatabase" localSheetId="17" hidden="1">'0'!$E$1:$O$2</definedName>
    <definedName name="_xlnm._FilterDatabase" localSheetId="18" hidden="1">'1'!$E$1:$O$2</definedName>
    <definedName name="_xlnm._FilterDatabase" localSheetId="16" hidden="1">'-1'!$E$1:$O$2</definedName>
    <definedName name="_xlnm._FilterDatabase" localSheetId="27" hidden="1">'10'!$E$1:$O$2</definedName>
    <definedName name="_xlnm._FilterDatabase" localSheetId="7" hidden="1">'-10'!$E$1:$O$2</definedName>
    <definedName name="_xlnm._FilterDatabase" localSheetId="28" hidden="1">'11'!$E$1:$O$2</definedName>
    <definedName name="_xlnm._FilterDatabase" localSheetId="6" hidden="1">'-11'!$E$1:$O$2</definedName>
    <definedName name="_xlnm._FilterDatabase" localSheetId="29" hidden="1">'12'!$E$1:$O$2</definedName>
    <definedName name="_xlnm._FilterDatabase" localSheetId="5" hidden="1">'-12'!$E$1:$O$2</definedName>
    <definedName name="_xlnm._FilterDatabase" localSheetId="19" hidden="1">'2'!$E$1:$O$2</definedName>
    <definedName name="_xlnm._FilterDatabase" localSheetId="15" hidden="1">'-2'!$E$1:$O$2</definedName>
    <definedName name="_xlnm._FilterDatabase" localSheetId="20" hidden="1">'3'!$E$1:$O$2</definedName>
    <definedName name="_xlnm._FilterDatabase" localSheetId="14" hidden="1">'-3'!$E$1:$O$2</definedName>
    <definedName name="_xlnm._FilterDatabase" localSheetId="21" hidden="1">'4'!$E$1:$O$2</definedName>
    <definedName name="_xlnm._FilterDatabase" localSheetId="13" hidden="1">'-4'!$E$1:$O$2</definedName>
    <definedName name="_xlnm._FilterDatabase" localSheetId="22" hidden="1">'5'!$E$1:$O$2</definedName>
    <definedName name="_xlnm._FilterDatabase" localSheetId="12" hidden="1">'-5'!$E$1:$O$2</definedName>
    <definedName name="_xlnm._FilterDatabase" localSheetId="23" hidden="1">'6'!$E$1:$O$2</definedName>
    <definedName name="_xlnm._FilterDatabase" localSheetId="11" hidden="1">'-6'!$E$1:$O$2</definedName>
    <definedName name="_xlnm._FilterDatabase" localSheetId="24" hidden="1">'7'!$E$1:$O$2</definedName>
    <definedName name="_xlnm._FilterDatabase" localSheetId="10" hidden="1">'-7'!$E$1:$O$2</definedName>
    <definedName name="_xlnm._FilterDatabase" localSheetId="25" hidden="1">'8'!$E$1:$O$2</definedName>
    <definedName name="_xlnm._FilterDatabase" localSheetId="9" hidden="1">'-8'!$E$1:$O$2</definedName>
    <definedName name="_xlnm._FilterDatabase" localSheetId="26" hidden="1">'9'!$E$1:$O$2</definedName>
    <definedName name="_xlnm._FilterDatabase" localSheetId="8" hidden="1">'-9'!$E$1:$O$2</definedName>
    <definedName name="_xlnm._FilterDatabase" localSheetId="4" hidden="1">STIMA!$E$1:$O$2</definedName>
    <definedName name="_xlnm.Print_Area" localSheetId="17">'0'!$E$1:$O$2</definedName>
    <definedName name="_xlnm.Print_Area" localSheetId="18">'1'!$E$1:$O$2</definedName>
    <definedName name="_xlnm.Print_Area" localSheetId="16">'-1'!$E$1:$O$2</definedName>
    <definedName name="_xlnm.Print_Area" localSheetId="27">'10'!$E$1:$O$2</definedName>
    <definedName name="_xlnm.Print_Area" localSheetId="7">'-10'!$E$1:$O$2</definedName>
    <definedName name="_xlnm.Print_Area" localSheetId="28">'11'!$E$1:$O$2</definedName>
    <definedName name="_xlnm.Print_Area" localSheetId="6">'-11'!$E$1:$O$2</definedName>
    <definedName name="_xlnm.Print_Area" localSheetId="29">'12'!$E$1:$O$2</definedName>
    <definedName name="_xlnm.Print_Area" localSheetId="5">'-12'!$E$1:$O$2</definedName>
    <definedName name="_xlnm.Print_Area" localSheetId="19">'2'!$E$1:$O$2</definedName>
    <definedName name="_xlnm.Print_Area" localSheetId="15">'-2'!$E$1:$O$2</definedName>
    <definedName name="_xlnm.Print_Area" localSheetId="20">'3'!$E$1:$O$2</definedName>
    <definedName name="_xlnm.Print_Area" localSheetId="14">'-3'!$E$1:$O$2</definedName>
    <definedName name="_xlnm.Print_Area" localSheetId="21">'4'!$E$1:$O$2</definedName>
    <definedName name="_xlnm.Print_Area" localSheetId="13">'-4'!$E$1:$O$2</definedName>
    <definedName name="_xlnm.Print_Area" localSheetId="22">'5'!$E$1:$O$2</definedName>
    <definedName name="_xlnm.Print_Area" localSheetId="12">'-5'!$E$1:$O$2</definedName>
    <definedName name="_xlnm.Print_Area" localSheetId="23">'6'!$E$1:$O$2</definedName>
    <definedName name="_xlnm.Print_Area" localSheetId="11">'-6'!$E$1:$O$2</definedName>
    <definedName name="_xlnm.Print_Area" localSheetId="24">'7'!$E$1:$O$2</definedName>
    <definedName name="_xlnm.Print_Area" localSheetId="10">'-7'!$E$1:$O$2</definedName>
    <definedName name="_xlnm.Print_Area" localSheetId="25">'8'!$E$1:$O$2</definedName>
    <definedName name="_xlnm.Print_Area" localSheetId="9">'-8'!$E$1:$O$2</definedName>
    <definedName name="_xlnm.Print_Area" localSheetId="26">'9'!$E$1:$O$2</definedName>
    <definedName name="_xlnm.Print_Area" localSheetId="8">'-9'!$E$1:$O$2</definedName>
    <definedName name="_xlnm.Print_Area" localSheetId="4">STIMA!$D$1:$AA$55</definedName>
    <definedName name="CAT">CAT!$A$1:$A$23</definedName>
    <definedName name="CM">CAT!$A$25:$A$26</definedName>
    <definedName name="CODICE">EP!$A$2:$A$1786</definedName>
    <definedName name="EPU">EP!$A$1:$D$1786</definedName>
    <definedName name="GEOMETRIA">CNR!$A$3:$AX$27</definedName>
    <definedName name="TIPO">CNR!$A$3:$A$27</definedName>
  </definedNames>
  <calcPr calcId="152511"/>
</workbook>
</file>

<file path=xl/calcChain.xml><?xml version="1.0" encoding="utf-8"?>
<calcChain xmlns="http://schemas.openxmlformats.org/spreadsheetml/2006/main">
  <c r="E35" i="30" l="1"/>
  <c r="E35" i="29"/>
  <c r="E35" i="6"/>
  <c r="E35" i="7"/>
  <c r="E35" i="8"/>
  <c r="E35" i="9"/>
  <c r="E35" i="10"/>
  <c r="E35" i="11"/>
  <c r="E35" i="12"/>
  <c r="E35" i="13"/>
  <c r="E35" i="14"/>
  <c r="E35" i="15"/>
  <c r="E35" i="16"/>
  <c r="E35" i="17"/>
  <c r="E35" i="18"/>
  <c r="E35" i="19"/>
  <c r="E35" i="20"/>
  <c r="E35" i="21"/>
  <c r="E35" i="22"/>
  <c r="E35" i="23"/>
  <c r="E35" i="24"/>
  <c r="E35" i="25"/>
  <c r="E35" i="26"/>
  <c r="E35" i="27"/>
  <c r="E35" i="28"/>
  <c r="B3" i="30" l="1"/>
  <c r="B3" i="29"/>
  <c r="B3" i="6"/>
  <c r="B3" i="7"/>
  <c r="B3" i="8"/>
  <c r="B3" i="9"/>
  <c r="B3" i="10"/>
  <c r="B3" i="11"/>
  <c r="B3" i="12"/>
  <c r="B3" i="13"/>
  <c r="B3" i="14"/>
  <c r="B3" i="15"/>
  <c r="B3" i="16"/>
  <c r="B3" i="17"/>
  <c r="B3" i="18"/>
  <c r="B3" i="19"/>
  <c r="B3" i="20"/>
  <c r="B3" i="21"/>
  <c r="B3" i="22"/>
  <c r="B3" i="23"/>
  <c r="B3" i="24"/>
  <c r="B3" i="25"/>
  <c r="B3" i="26"/>
  <c r="B3" i="27"/>
  <c r="B3" i="28"/>
  <c r="W28" i="1" l="1"/>
  <c r="G3" i="27" l="1"/>
  <c r="H3" i="27"/>
  <c r="G4" i="27"/>
  <c r="H4" i="27"/>
  <c r="G5" i="27"/>
  <c r="H5" i="27"/>
  <c r="G6" i="27"/>
  <c r="H6" i="27"/>
  <c r="G7" i="27"/>
  <c r="H7" i="27"/>
  <c r="G8" i="27"/>
  <c r="H8" i="27"/>
  <c r="G9" i="27"/>
  <c r="H9" i="27"/>
  <c r="G12" i="27"/>
  <c r="H12" i="27"/>
  <c r="G13" i="27"/>
  <c r="H13" i="27"/>
  <c r="G14" i="27"/>
  <c r="H14" i="27"/>
  <c r="G17" i="27"/>
  <c r="H17" i="27"/>
  <c r="G18" i="27"/>
  <c r="H18" i="27"/>
  <c r="G19" i="27"/>
  <c r="H19" i="27"/>
  <c r="G20" i="27"/>
  <c r="H20" i="27"/>
  <c r="G21" i="27"/>
  <c r="H21" i="27"/>
  <c r="G22" i="27"/>
  <c r="H22" i="27"/>
  <c r="G23" i="27"/>
  <c r="H23" i="27"/>
  <c r="G24" i="27"/>
  <c r="H24" i="27"/>
  <c r="G25" i="27"/>
  <c r="H25" i="27"/>
  <c r="G26" i="27"/>
  <c r="H26" i="27"/>
  <c r="G27" i="27"/>
  <c r="H27" i="27"/>
  <c r="G28" i="27"/>
  <c r="H28" i="27"/>
  <c r="G29" i="27"/>
  <c r="H29" i="27"/>
  <c r="G30" i="27"/>
  <c r="H30" i="27"/>
  <c r="G31" i="27"/>
  <c r="H31" i="27"/>
  <c r="G32" i="27"/>
  <c r="H32" i="27"/>
  <c r="G33" i="27"/>
  <c r="H33" i="27"/>
  <c r="G34" i="27"/>
  <c r="H34" i="27"/>
  <c r="G35" i="27"/>
  <c r="H35" i="27"/>
  <c r="G36" i="27"/>
  <c r="H36" i="27"/>
  <c r="G37" i="27"/>
  <c r="H37" i="27"/>
  <c r="G38" i="27"/>
  <c r="H38" i="27"/>
  <c r="G39" i="27"/>
  <c r="H39" i="27"/>
  <c r="G40" i="27"/>
  <c r="H40" i="27"/>
  <c r="G41" i="27"/>
  <c r="H41" i="27"/>
  <c r="G42" i="27"/>
  <c r="H42" i="27"/>
  <c r="G43" i="27"/>
  <c r="H43" i="27"/>
  <c r="G44" i="27"/>
  <c r="H44" i="27"/>
  <c r="G45" i="27"/>
  <c r="H45" i="27"/>
  <c r="G46" i="27"/>
  <c r="H46" i="27"/>
  <c r="G48" i="27"/>
  <c r="H48" i="27"/>
  <c r="G49" i="27"/>
  <c r="H49" i="27"/>
  <c r="G50" i="27"/>
  <c r="H50" i="27"/>
  <c r="G51" i="27"/>
  <c r="H51" i="27"/>
  <c r="G52" i="27"/>
  <c r="H52" i="27"/>
  <c r="G3" i="26"/>
  <c r="H3" i="26"/>
  <c r="G4" i="26"/>
  <c r="H4" i="26"/>
  <c r="G5" i="26"/>
  <c r="H5" i="26"/>
  <c r="G6" i="26"/>
  <c r="H6" i="26"/>
  <c r="G7" i="26"/>
  <c r="H7" i="26"/>
  <c r="G8" i="26"/>
  <c r="H8" i="26"/>
  <c r="G9" i="26"/>
  <c r="H9" i="26"/>
  <c r="G12" i="26"/>
  <c r="H12" i="26"/>
  <c r="G13" i="26"/>
  <c r="H13" i="26"/>
  <c r="G14" i="26"/>
  <c r="H14" i="26"/>
  <c r="G17" i="26"/>
  <c r="H17" i="26"/>
  <c r="G18" i="26"/>
  <c r="H18" i="26"/>
  <c r="G19" i="26"/>
  <c r="H19" i="26"/>
  <c r="G20" i="26"/>
  <c r="H20" i="26"/>
  <c r="G21" i="26"/>
  <c r="H21" i="26"/>
  <c r="G22" i="26"/>
  <c r="H22" i="26"/>
  <c r="G23" i="26"/>
  <c r="H23" i="26"/>
  <c r="G24" i="26"/>
  <c r="H24" i="26"/>
  <c r="G25" i="26"/>
  <c r="H25" i="26"/>
  <c r="G26" i="26"/>
  <c r="H26" i="26"/>
  <c r="G27" i="26"/>
  <c r="H27" i="26"/>
  <c r="G28" i="26"/>
  <c r="H28" i="26"/>
  <c r="G29" i="26"/>
  <c r="H29" i="26"/>
  <c r="G30" i="26"/>
  <c r="H30" i="26"/>
  <c r="G31" i="26"/>
  <c r="H31" i="26"/>
  <c r="G32" i="26"/>
  <c r="H32" i="26"/>
  <c r="G33" i="26"/>
  <c r="H33" i="26"/>
  <c r="G34" i="26"/>
  <c r="H34" i="26"/>
  <c r="G35" i="26"/>
  <c r="H35" i="26"/>
  <c r="G36" i="26"/>
  <c r="H36" i="26"/>
  <c r="G37" i="26"/>
  <c r="H37" i="26"/>
  <c r="G38" i="26"/>
  <c r="H38" i="26"/>
  <c r="G39" i="26"/>
  <c r="H39" i="26"/>
  <c r="G40" i="26"/>
  <c r="H40" i="26"/>
  <c r="G41" i="26"/>
  <c r="H41" i="26"/>
  <c r="G42" i="26"/>
  <c r="H42" i="26"/>
  <c r="G43" i="26"/>
  <c r="H43" i="26"/>
  <c r="G44" i="26"/>
  <c r="H44" i="26"/>
  <c r="G45" i="26"/>
  <c r="H45" i="26"/>
  <c r="G46" i="26"/>
  <c r="H46" i="26"/>
  <c r="G48" i="26"/>
  <c r="H48" i="26"/>
  <c r="G49" i="26"/>
  <c r="H49" i="26"/>
  <c r="G50" i="26"/>
  <c r="H50" i="26"/>
  <c r="G51" i="26"/>
  <c r="H51" i="26"/>
  <c r="G52" i="26"/>
  <c r="H52" i="26"/>
  <c r="G3" i="25"/>
  <c r="H3" i="25"/>
  <c r="G4" i="25"/>
  <c r="H4" i="25"/>
  <c r="G5" i="25"/>
  <c r="H5" i="25"/>
  <c r="G6" i="25"/>
  <c r="H6" i="25"/>
  <c r="G7" i="25"/>
  <c r="H7" i="25"/>
  <c r="G8" i="25"/>
  <c r="H8" i="25"/>
  <c r="G9" i="25"/>
  <c r="H9" i="25"/>
  <c r="G12" i="25"/>
  <c r="H12" i="25"/>
  <c r="G13" i="25"/>
  <c r="H13" i="25"/>
  <c r="G14" i="25"/>
  <c r="H14" i="25"/>
  <c r="G17" i="25"/>
  <c r="H17" i="25"/>
  <c r="G18" i="25"/>
  <c r="H18" i="25"/>
  <c r="G19" i="25"/>
  <c r="H19" i="25"/>
  <c r="G20" i="25"/>
  <c r="H20" i="25"/>
  <c r="G21" i="25"/>
  <c r="H21" i="25"/>
  <c r="G22" i="25"/>
  <c r="H22" i="25"/>
  <c r="G23" i="25"/>
  <c r="H23" i="25"/>
  <c r="G24" i="25"/>
  <c r="H24" i="25"/>
  <c r="G25" i="25"/>
  <c r="H25" i="25"/>
  <c r="G26" i="25"/>
  <c r="H26" i="25"/>
  <c r="G27" i="25"/>
  <c r="H27" i="25"/>
  <c r="G28" i="25"/>
  <c r="H28" i="25"/>
  <c r="G29" i="25"/>
  <c r="H29" i="25"/>
  <c r="G30" i="25"/>
  <c r="H30" i="25"/>
  <c r="G31" i="25"/>
  <c r="H31" i="25"/>
  <c r="G32" i="25"/>
  <c r="H32" i="25"/>
  <c r="G33" i="25"/>
  <c r="H33" i="25"/>
  <c r="G34" i="25"/>
  <c r="H34" i="25"/>
  <c r="G35" i="25"/>
  <c r="H35" i="25"/>
  <c r="G36" i="25"/>
  <c r="H36" i="25"/>
  <c r="G37" i="25"/>
  <c r="H37" i="25"/>
  <c r="G38" i="25"/>
  <c r="H38" i="25"/>
  <c r="G39" i="25"/>
  <c r="H39" i="25"/>
  <c r="G40" i="25"/>
  <c r="H40" i="25"/>
  <c r="G41" i="25"/>
  <c r="H41" i="25"/>
  <c r="G42" i="25"/>
  <c r="H42" i="25"/>
  <c r="G43" i="25"/>
  <c r="H43" i="25"/>
  <c r="G44" i="25"/>
  <c r="H44" i="25"/>
  <c r="G45" i="25"/>
  <c r="H45" i="25"/>
  <c r="G46" i="25"/>
  <c r="H46" i="25"/>
  <c r="G48" i="25"/>
  <c r="H48" i="25"/>
  <c r="G49" i="25"/>
  <c r="H49" i="25"/>
  <c r="G50" i="25"/>
  <c r="H50" i="25"/>
  <c r="G51" i="25"/>
  <c r="H51" i="25"/>
  <c r="G52" i="25"/>
  <c r="H52" i="25"/>
  <c r="G3" i="24"/>
  <c r="H3" i="24"/>
  <c r="G4" i="24"/>
  <c r="H4" i="24"/>
  <c r="G5" i="24"/>
  <c r="H5" i="24"/>
  <c r="G6" i="24"/>
  <c r="H6" i="24"/>
  <c r="G7" i="24"/>
  <c r="H7" i="24"/>
  <c r="G8" i="24"/>
  <c r="H8" i="24"/>
  <c r="G9" i="24"/>
  <c r="H9" i="24"/>
  <c r="G12" i="24"/>
  <c r="H12" i="24"/>
  <c r="G13" i="24"/>
  <c r="H13" i="24"/>
  <c r="G14" i="24"/>
  <c r="H14" i="24"/>
  <c r="G17" i="24"/>
  <c r="H17" i="24"/>
  <c r="G18" i="24"/>
  <c r="H18" i="24"/>
  <c r="G19" i="24"/>
  <c r="H19" i="24"/>
  <c r="G20" i="24"/>
  <c r="H20" i="24"/>
  <c r="G21" i="24"/>
  <c r="H21" i="24"/>
  <c r="G22" i="24"/>
  <c r="H22" i="24"/>
  <c r="G23" i="24"/>
  <c r="H23" i="24"/>
  <c r="G24" i="24"/>
  <c r="H24" i="24"/>
  <c r="G25" i="24"/>
  <c r="H25" i="24"/>
  <c r="G26" i="24"/>
  <c r="H26" i="24"/>
  <c r="G27" i="24"/>
  <c r="H27" i="24"/>
  <c r="G28" i="24"/>
  <c r="H28" i="24"/>
  <c r="G29" i="24"/>
  <c r="H29" i="24"/>
  <c r="G30" i="24"/>
  <c r="H30" i="24"/>
  <c r="G31" i="24"/>
  <c r="H31" i="24"/>
  <c r="G32" i="24"/>
  <c r="H32" i="24"/>
  <c r="G33" i="24"/>
  <c r="H33" i="24"/>
  <c r="G34" i="24"/>
  <c r="H34" i="24"/>
  <c r="G35" i="24"/>
  <c r="H35" i="24"/>
  <c r="G36" i="24"/>
  <c r="H36" i="24"/>
  <c r="G37" i="24"/>
  <c r="H37" i="24"/>
  <c r="G38" i="24"/>
  <c r="H38" i="24"/>
  <c r="G39" i="24"/>
  <c r="H39" i="24"/>
  <c r="G40" i="24"/>
  <c r="H40" i="24"/>
  <c r="G41" i="24"/>
  <c r="H41" i="24"/>
  <c r="G42" i="24"/>
  <c r="H42" i="24"/>
  <c r="G43" i="24"/>
  <c r="H43" i="24"/>
  <c r="G44" i="24"/>
  <c r="H44" i="24"/>
  <c r="G45" i="24"/>
  <c r="H45" i="24"/>
  <c r="G46" i="24"/>
  <c r="H46" i="24"/>
  <c r="G48" i="24"/>
  <c r="H48" i="24"/>
  <c r="G49" i="24"/>
  <c r="H49" i="24"/>
  <c r="G50" i="24"/>
  <c r="H50" i="24"/>
  <c r="G51" i="24"/>
  <c r="H51" i="24"/>
  <c r="G52" i="24"/>
  <c r="H52" i="24"/>
  <c r="G3" i="23"/>
  <c r="H3" i="23"/>
  <c r="G4" i="23"/>
  <c r="H4" i="23"/>
  <c r="G5" i="23"/>
  <c r="H5" i="23"/>
  <c r="G6" i="23"/>
  <c r="H6" i="23"/>
  <c r="G7" i="23"/>
  <c r="H7" i="23"/>
  <c r="G8" i="23"/>
  <c r="H8" i="23"/>
  <c r="G9" i="23"/>
  <c r="H9" i="23"/>
  <c r="G12" i="23"/>
  <c r="H12" i="23"/>
  <c r="G13" i="23"/>
  <c r="H13" i="23"/>
  <c r="G14" i="23"/>
  <c r="H14" i="23"/>
  <c r="G17" i="23"/>
  <c r="H17" i="23"/>
  <c r="G18" i="23"/>
  <c r="H18" i="23"/>
  <c r="G19" i="23"/>
  <c r="H19" i="23"/>
  <c r="G20" i="23"/>
  <c r="H20" i="23"/>
  <c r="G21" i="23"/>
  <c r="H21" i="23"/>
  <c r="G22" i="23"/>
  <c r="H22" i="23"/>
  <c r="G23" i="23"/>
  <c r="H23" i="23"/>
  <c r="G24" i="23"/>
  <c r="H24" i="23"/>
  <c r="G25" i="23"/>
  <c r="H25" i="23"/>
  <c r="G26" i="23"/>
  <c r="H26" i="23"/>
  <c r="G27" i="23"/>
  <c r="H27" i="23"/>
  <c r="G28" i="23"/>
  <c r="H28" i="23"/>
  <c r="G29" i="23"/>
  <c r="H29" i="23"/>
  <c r="G30" i="23"/>
  <c r="H30" i="23"/>
  <c r="G31" i="23"/>
  <c r="H31" i="23"/>
  <c r="G32" i="23"/>
  <c r="H32" i="23"/>
  <c r="G33" i="23"/>
  <c r="H33" i="23"/>
  <c r="G34" i="23"/>
  <c r="H34" i="23"/>
  <c r="G35" i="23"/>
  <c r="H35" i="23"/>
  <c r="G36" i="23"/>
  <c r="H36" i="23"/>
  <c r="G37" i="23"/>
  <c r="H37" i="23"/>
  <c r="G38" i="23"/>
  <c r="H38" i="23"/>
  <c r="G39" i="23"/>
  <c r="H39" i="23"/>
  <c r="G40" i="23"/>
  <c r="H40" i="23"/>
  <c r="G41" i="23"/>
  <c r="H41" i="23"/>
  <c r="G42" i="23"/>
  <c r="H42" i="23"/>
  <c r="G43" i="23"/>
  <c r="H43" i="23"/>
  <c r="G44" i="23"/>
  <c r="H44" i="23"/>
  <c r="G45" i="23"/>
  <c r="H45" i="23"/>
  <c r="G46" i="23"/>
  <c r="H46" i="23"/>
  <c r="G48" i="23"/>
  <c r="H48" i="23"/>
  <c r="G49" i="23"/>
  <c r="H49" i="23"/>
  <c r="G50" i="23"/>
  <c r="H50" i="23"/>
  <c r="G51" i="23"/>
  <c r="H51" i="23"/>
  <c r="G52" i="23"/>
  <c r="H52" i="23"/>
  <c r="G3" i="22"/>
  <c r="H3" i="22"/>
  <c r="G4" i="22"/>
  <c r="H4" i="22"/>
  <c r="G5" i="22"/>
  <c r="H5" i="22"/>
  <c r="G6" i="22"/>
  <c r="H6" i="22"/>
  <c r="G7" i="22"/>
  <c r="H7" i="22"/>
  <c r="G8" i="22"/>
  <c r="H8" i="22"/>
  <c r="G9" i="22"/>
  <c r="H9" i="22"/>
  <c r="G12" i="22"/>
  <c r="H12" i="22"/>
  <c r="G13" i="22"/>
  <c r="H13" i="22"/>
  <c r="G14" i="22"/>
  <c r="H14" i="22"/>
  <c r="G17" i="22"/>
  <c r="H17" i="22"/>
  <c r="G18" i="22"/>
  <c r="H18" i="22"/>
  <c r="G19" i="22"/>
  <c r="H19" i="22"/>
  <c r="G20" i="22"/>
  <c r="H20" i="22"/>
  <c r="G21" i="22"/>
  <c r="H21" i="22"/>
  <c r="G22" i="22"/>
  <c r="H22" i="22"/>
  <c r="G23" i="22"/>
  <c r="H23" i="22"/>
  <c r="G24" i="22"/>
  <c r="H24" i="22"/>
  <c r="G25" i="22"/>
  <c r="H25" i="22"/>
  <c r="G26" i="22"/>
  <c r="H26" i="22"/>
  <c r="G27" i="22"/>
  <c r="H27" i="22"/>
  <c r="G28" i="22"/>
  <c r="H28" i="22"/>
  <c r="G29" i="22"/>
  <c r="H29" i="22"/>
  <c r="G30" i="22"/>
  <c r="H30" i="22"/>
  <c r="G31" i="22"/>
  <c r="H31" i="22"/>
  <c r="G32" i="22"/>
  <c r="H32" i="22"/>
  <c r="G33" i="22"/>
  <c r="H33" i="22"/>
  <c r="G34" i="22"/>
  <c r="H34" i="22"/>
  <c r="G35" i="22"/>
  <c r="H35" i="22"/>
  <c r="G36" i="22"/>
  <c r="H36" i="22"/>
  <c r="G37" i="22"/>
  <c r="H37" i="22"/>
  <c r="G38" i="22"/>
  <c r="H38" i="22"/>
  <c r="G39" i="22"/>
  <c r="H39" i="22"/>
  <c r="G40" i="22"/>
  <c r="H40" i="22"/>
  <c r="G41" i="22"/>
  <c r="H41" i="22"/>
  <c r="G42" i="22"/>
  <c r="H42" i="22"/>
  <c r="G43" i="22"/>
  <c r="H43" i="22"/>
  <c r="G44" i="22"/>
  <c r="H44" i="22"/>
  <c r="G45" i="22"/>
  <c r="H45" i="22"/>
  <c r="G46" i="22"/>
  <c r="H46" i="22"/>
  <c r="G48" i="22"/>
  <c r="H48" i="22"/>
  <c r="G49" i="22"/>
  <c r="H49" i="22"/>
  <c r="G50" i="22"/>
  <c r="H50" i="22"/>
  <c r="G51" i="22"/>
  <c r="H51" i="22"/>
  <c r="G52" i="22"/>
  <c r="H52" i="22"/>
  <c r="G3" i="21"/>
  <c r="H3" i="21"/>
  <c r="G4" i="21"/>
  <c r="H4" i="21"/>
  <c r="G5" i="21"/>
  <c r="H5" i="21"/>
  <c r="G6" i="21"/>
  <c r="H6" i="21"/>
  <c r="G7" i="21"/>
  <c r="H7" i="21"/>
  <c r="G8" i="21"/>
  <c r="H8" i="21"/>
  <c r="G9" i="21"/>
  <c r="H9" i="21"/>
  <c r="G12" i="21"/>
  <c r="H12" i="21"/>
  <c r="G13" i="21"/>
  <c r="H13" i="21"/>
  <c r="G14" i="21"/>
  <c r="H14" i="21"/>
  <c r="G17" i="21"/>
  <c r="H17" i="21"/>
  <c r="G18" i="21"/>
  <c r="H18" i="21"/>
  <c r="G19" i="21"/>
  <c r="H19" i="21"/>
  <c r="G20" i="21"/>
  <c r="H20" i="21"/>
  <c r="G21" i="21"/>
  <c r="H21" i="21"/>
  <c r="G22" i="21"/>
  <c r="H22" i="21"/>
  <c r="G23" i="21"/>
  <c r="H23" i="21"/>
  <c r="G24" i="21"/>
  <c r="H24" i="21"/>
  <c r="G25" i="21"/>
  <c r="H25" i="21"/>
  <c r="G26" i="21"/>
  <c r="H26" i="21"/>
  <c r="G27" i="21"/>
  <c r="H27" i="21"/>
  <c r="G28" i="21"/>
  <c r="H28" i="21"/>
  <c r="G29" i="21"/>
  <c r="H29" i="21"/>
  <c r="G30" i="21"/>
  <c r="H30" i="21"/>
  <c r="G31" i="21"/>
  <c r="H31" i="21"/>
  <c r="G32" i="21"/>
  <c r="H32" i="21"/>
  <c r="G33" i="21"/>
  <c r="H33" i="21"/>
  <c r="G34" i="21"/>
  <c r="H34" i="21"/>
  <c r="G35" i="21"/>
  <c r="H35" i="21"/>
  <c r="G36" i="21"/>
  <c r="H36" i="21"/>
  <c r="G37" i="21"/>
  <c r="H37" i="21"/>
  <c r="G38" i="21"/>
  <c r="H38" i="21"/>
  <c r="G39" i="21"/>
  <c r="H39" i="21"/>
  <c r="G40" i="21"/>
  <c r="H40" i="21"/>
  <c r="G41" i="21"/>
  <c r="H41" i="21"/>
  <c r="G42" i="21"/>
  <c r="H42" i="21"/>
  <c r="G43" i="21"/>
  <c r="H43" i="21"/>
  <c r="G44" i="21"/>
  <c r="H44" i="21"/>
  <c r="G45" i="21"/>
  <c r="H45" i="21"/>
  <c r="G46" i="21"/>
  <c r="H46" i="21"/>
  <c r="G48" i="21"/>
  <c r="H48" i="21"/>
  <c r="G49" i="21"/>
  <c r="H49" i="21"/>
  <c r="G50" i="21"/>
  <c r="H50" i="21"/>
  <c r="G51" i="21"/>
  <c r="H51" i="21"/>
  <c r="G52" i="21"/>
  <c r="H52" i="21"/>
  <c r="G3" i="20"/>
  <c r="H3" i="20"/>
  <c r="G4" i="20"/>
  <c r="H4" i="20"/>
  <c r="G5" i="20"/>
  <c r="H5" i="20"/>
  <c r="G6" i="20"/>
  <c r="H6" i="20"/>
  <c r="G7" i="20"/>
  <c r="H7" i="20"/>
  <c r="G8" i="20"/>
  <c r="H8" i="20"/>
  <c r="G9" i="20"/>
  <c r="H9" i="20"/>
  <c r="G12" i="20"/>
  <c r="H12" i="20"/>
  <c r="G13" i="20"/>
  <c r="H13" i="20"/>
  <c r="G14" i="20"/>
  <c r="H14" i="20"/>
  <c r="G17" i="20"/>
  <c r="H17" i="20"/>
  <c r="G18" i="20"/>
  <c r="H18" i="20"/>
  <c r="G19" i="20"/>
  <c r="H19" i="20"/>
  <c r="G20" i="20"/>
  <c r="H20" i="20"/>
  <c r="G21" i="20"/>
  <c r="H21" i="20"/>
  <c r="G22" i="20"/>
  <c r="H22" i="20"/>
  <c r="G23" i="20"/>
  <c r="H23" i="20"/>
  <c r="G24" i="20"/>
  <c r="H24" i="20"/>
  <c r="G25" i="20"/>
  <c r="H25" i="20"/>
  <c r="G26" i="20"/>
  <c r="H26" i="20"/>
  <c r="G27" i="20"/>
  <c r="H27" i="20"/>
  <c r="G28" i="20"/>
  <c r="H28" i="20"/>
  <c r="G29" i="20"/>
  <c r="H29" i="20"/>
  <c r="G30" i="20"/>
  <c r="H30" i="20"/>
  <c r="G31" i="20"/>
  <c r="H31" i="20"/>
  <c r="G32" i="20"/>
  <c r="H32" i="20"/>
  <c r="G33" i="20"/>
  <c r="H33" i="20"/>
  <c r="G34" i="20"/>
  <c r="H34" i="20"/>
  <c r="G35" i="20"/>
  <c r="H35" i="20"/>
  <c r="G36" i="20"/>
  <c r="H36" i="20"/>
  <c r="G37" i="20"/>
  <c r="H37" i="20"/>
  <c r="G38" i="20"/>
  <c r="H38" i="20"/>
  <c r="G39" i="20"/>
  <c r="H39" i="20"/>
  <c r="G40" i="20"/>
  <c r="H40" i="20"/>
  <c r="G41" i="20"/>
  <c r="H41" i="20"/>
  <c r="G42" i="20"/>
  <c r="H42" i="20"/>
  <c r="G43" i="20"/>
  <c r="H43" i="20"/>
  <c r="G44" i="20"/>
  <c r="H44" i="20"/>
  <c r="G45" i="20"/>
  <c r="H45" i="20"/>
  <c r="G46" i="20"/>
  <c r="H46" i="20"/>
  <c r="G48" i="20"/>
  <c r="H48" i="20"/>
  <c r="G49" i="20"/>
  <c r="H49" i="20"/>
  <c r="G50" i="20"/>
  <c r="H50" i="20"/>
  <c r="G51" i="20"/>
  <c r="H51" i="20"/>
  <c r="G52" i="20"/>
  <c r="H52" i="20"/>
  <c r="G3" i="19"/>
  <c r="H3" i="19"/>
  <c r="G4" i="19"/>
  <c r="H4" i="19"/>
  <c r="G5" i="19"/>
  <c r="H5" i="19"/>
  <c r="G6" i="19"/>
  <c r="H6" i="19"/>
  <c r="G7" i="19"/>
  <c r="H7" i="19"/>
  <c r="G8" i="19"/>
  <c r="H8" i="19"/>
  <c r="G9" i="19"/>
  <c r="H9" i="19"/>
  <c r="G12" i="19"/>
  <c r="H12" i="19"/>
  <c r="G13" i="19"/>
  <c r="H13" i="19"/>
  <c r="G14" i="19"/>
  <c r="H14" i="19"/>
  <c r="G17" i="19"/>
  <c r="H17" i="19"/>
  <c r="G18" i="19"/>
  <c r="H18" i="19"/>
  <c r="G19" i="19"/>
  <c r="H19" i="19"/>
  <c r="G20" i="19"/>
  <c r="H20" i="19"/>
  <c r="G21" i="19"/>
  <c r="H21" i="19"/>
  <c r="G22" i="19"/>
  <c r="H22" i="19"/>
  <c r="G23" i="19"/>
  <c r="H23" i="19"/>
  <c r="G24" i="19"/>
  <c r="H24" i="19"/>
  <c r="G25" i="19"/>
  <c r="H25" i="19"/>
  <c r="G26" i="19"/>
  <c r="H26" i="19"/>
  <c r="G27" i="19"/>
  <c r="H27" i="19"/>
  <c r="G28" i="19"/>
  <c r="H28" i="19"/>
  <c r="G29" i="19"/>
  <c r="H29" i="19"/>
  <c r="G30" i="19"/>
  <c r="H30" i="19"/>
  <c r="G31" i="19"/>
  <c r="H31" i="19"/>
  <c r="G32" i="19"/>
  <c r="H32" i="19"/>
  <c r="G33" i="19"/>
  <c r="H33" i="19"/>
  <c r="G34" i="19"/>
  <c r="H34" i="19"/>
  <c r="G35" i="19"/>
  <c r="H35" i="19"/>
  <c r="G36" i="19"/>
  <c r="H36" i="19"/>
  <c r="G37" i="19"/>
  <c r="H37" i="19"/>
  <c r="G38" i="19"/>
  <c r="H38" i="19"/>
  <c r="G39" i="19"/>
  <c r="H39" i="19"/>
  <c r="G40" i="19"/>
  <c r="H40" i="19"/>
  <c r="G41" i="19"/>
  <c r="H41" i="19"/>
  <c r="G42" i="19"/>
  <c r="H42" i="19"/>
  <c r="G43" i="19"/>
  <c r="H43" i="19"/>
  <c r="G44" i="19"/>
  <c r="H44" i="19"/>
  <c r="G45" i="19"/>
  <c r="H45" i="19"/>
  <c r="G46" i="19"/>
  <c r="H46" i="19"/>
  <c r="G48" i="19"/>
  <c r="H48" i="19"/>
  <c r="G49" i="19"/>
  <c r="H49" i="19"/>
  <c r="G50" i="19"/>
  <c r="H50" i="19"/>
  <c r="G51" i="19"/>
  <c r="H51" i="19"/>
  <c r="G52" i="19"/>
  <c r="H52" i="19"/>
  <c r="G3" i="18"/>
  <c r="H3" i="18"/>
  <c r="G4" i="18"/>
  <c r="H4" i="18"/>
  <c r="G5" i="18"/>
  <c r="H5" i="18"/>
  <c r="G6" i="18"/>
  <c r="H6" i="18"/>
  <c r="G7" i="18"/>
  <c r="H7" i="18"/>
  <c r="G8" i="18"/>
  <c r="H8" i="18"/>
  <c r="G9" i="18"/>
  <c r="H9" i="18"/>
  <c r="G12" i="18"/>
  <c r="H12" i="18"/>
  <c r="G13" i="18"/>
  <c r="H13" i="18"/>
  <c r="G14" i="18"/>
  <c r="H14" i="18"/>
  <c r="G17" i="18"/>
  <c r="H17" i="18"/>
  <c r="G18" i="18"/>
  <c r="H18" i="18"/>
  <c r="G19" i="18"/>
  <c r="H19" i="18"/>
  <c r="G20" i="18"/>
  <c r="H20" i="18"/>
  <c r="G21" i="18"/>
  <c r="H21" i="18"/>
  <c r="G22" i="18"/>
  <c r="H22" i="18"/>
  <c r="G23" i="18"/>
  <c r="H23" i="18"/>
  <c r="G24" i="18"/>
  <c r="H24" i="18"/>
  <c r="G25" i="18"/>
  <c r="H25" i="18"/>
  <c r="G26" i="18"/>
  <c r="H26" i="18"/>
  <c r="G27" i="18"/>
  <c r="H27" i="18"/>
  <c r="G28" i="18"/>
  <c r="H28" i="18"/>
  <c r="G29" i="18"/>
  <c r="H29" i="18"/>
  <c r="G30" i="18"/>
  <c r="H30" i="18"/>
  <c r="G31" i="18"/>
  <c r="H31" i="18"/>
  <c r="G32" i="18"/>
  <c r="H32" i="18"/>
  <c r="G33" i="18"/>
  <c r="H33" i="18"/>
  <c r="G34" i="18"/>
  <c r="H34" i="18"/>
  <c r="G35" i="18"/>
  <c r="H35" i="18"/>
  <c r="G36" i="18"/>
  <c r="H36" i="18"/>
  <c r="G37" i="18"/>
  <c r="H37" i="18"/>
  <c r="G38" i="18"/>
  <c r="H38" i="18"/>
  <c r="G39" i="18"/>
  <c r="H39" i="18"/>
  <c r="G40" i="18"/>
  <c r="H40" i="18"/>
  <c r="G41" i="18"/>
  <c r="H41" i="18"/>
  <c r="G42" i="18"/>
  <c r="H42" i="18"/>
  <c r="G43" i="18"/>
  <c r="H43" i="18"/>
  <c r="G44" i="18"/>
  <c r="H44" i="18"/>
  <c r="G45" i="18"/>
  <c r="H45" i="18"/>
  <c r="G46" i="18"/>
  <c r="H46" i="18"/>
  <c r="G48" i="18"/>
  <c r="H48" i="18"/>
  <c r="G49" i="18"/>
  <c r="H49" i="18"/>
  <c r="G50" i="18"/>
  <c r="H50" i="18"/>
  <c r="G51" i="18"/>
  <c r="H51" i="18"/>
  <c r="G52" i="18"/>
  <c r="H52" i="18"/>
  <c r="G3" i="17"/>
  <c r="H3" i="17"/>
  <c r="G4" i="17"/>
  <c r="H4" i="17"/>
  <c r="G5" i="17"/>
  <c r="H5" i="17"/>
  <c r="G6" i="17"/>
  <c r="H6" i="17"/>
  <c r="G7" i="17"/>
  <c r="H7" i="17"/>
  <c r="G8" i="17"/>
  <c r="H8" i="17"/>
  <c r="G9" i="17"/>
  <c r="H9" i="17"/>
  <c r="G12" i="17"/>
  <c r="H12" i="17"/>
  <c r="G13" i="17"/>
  <c r="H13" i="17"/>
  <c r="G14" i="17"/>
  <c r="H14" i="17"/>
  <c r="G17" i="17"/>
  <c r="H17" i="17"/>
  <c r="G18" i="17"/>
  <c r="H18" i="17"/>
  <c r="G19" i="17"/>
  <c r="H19" i="17"/>
  <c r="G20" i="17"/>
  <c r="H20" i="17"/>
  <c r="G21" i="17"/>
  <c r="H21" i="17"/>
  <c r="G22" i="17"/>
  <c r="H22" i="17"/>
  <c r="G23" i="17"/>
  <c r="H23" i="17"/>
  <c r="G24" i="17"/>
  <c r="H24" i="17"/>
  <c r="G25" i="17"/>
  <c r="H25" i="17"/>
  <c r="G26" i="17"/>
  <c r="H26" i="17"/>
  <c r="G27" i="17"/>
  <c r="H27" i="17"/>
  <c r="G28" i="17"/>
  <c r="H28" i="17"/>
  <c r="G29" i="17"/>
  <c r="H29" i="17"/>
  <c r="G30" i="17"/>
  <c r="H30" i="17"/>
  <c r="G31" i="17"/>
  <c r="H31" i="17"/>
  <c r="G32" i="17"/>
  <c r="H32" i="17"/>
  <c r="G33" i="17"/>
  <c r="H33" i="17"/>
  <c r="G34" i="17"/>
  <c r="H34" i="17"/>
  <c r="G35" i="17"/>
  <c r="H35" i="17"/>
  <c r="G36" i="17"/>
  <c r="H36" i="17"/>
  <c r="G37" i="17"/>
  <c r="H37" i="17"/>
  <c r="G38" i="17"/>
  <c r="H38" i="17"/>
  <c r="G39" i="17"/>
  <c r="H39" i="17"/>
  <c r="G40" i="17"/>
  <c r="H40" i="17"/>
  <c r="G41" i="17"/>
  <c r="H41" i="17"/>
  <c r="G42" i="17"/>
  <c r="H42" i="17"/>
  <c r="G43" i="17"/>
  <c r="H43" i="17"/>
  <c r="G44" i="17"/>
  <c r="H44" i="17"/>
  <c r="G45" i="17"/>
  <c r="H45" i="17"/>
  <c r="G46" i="17"/>
  <c r="H46" i="17"/>
  <c r="G48" i="17"/>
  <c r="H48" i="17"/>
  <c r="G49" i="17"/>
  <c r="H49" i="17"/>
  <c r="G50" i="17"/>
  <c r="H50" i="17"/>
  <c r="G51" i="17"/>
  <c r="H51" i="17"/>
  <c r="G52" i="17"/>
  <c r="H52" i="17"/>
  <c r="G3" i="16"/>
  <c r="H3" i="16"/>
  <c r="G4" i="16"/>
  <c r="H4" i="16"/>
  <c r="G5" i="16"/>
  <c r="H5" i="16"/>
  <c r="G6" i="16"/>
  <c r="H6" i="16"/>
  <c r="G7" i="16"/>
  <c r="H7" i="16"/>
  <c r="G8" i="16"/>
  <c r="H8" i="16"/>
  <c r="G9" i="16"/>
  <c r="H9" i="16"/>
  <c r="G12" i="16"/>
  <c r="H12" i="16"/>
  <c r="G13" i="16"/>
  <c r="H13" i="16"/>
  <c r="G14" i="16"/>
  <c r="H14" i="16"/>
  <c r="G17" i="16"/>
  <c r="H17" i="16"/>
  <c r="G18" i="16"/>
  <c r="H18" i="16"/>
  <c r="G19" i="16"/>
  <c r="H19" i="16"/>
  <c r="G20" i="16"/>
  <c r="H20" i="16"/>
  <c r="G21" i="16"/>
  <c r="H21" i="16"/>
  <c r="G22" i="16"/>
  <c r="H22" i="16"/>
  <c r="G23" i="16"/>
  <c r="H23" i="16"/>
  <c r="G24" i="16"/>
  <c r="H24" i="16"/>
  <c r="G25" i="16"/>
  <c r="H25" i="16"/>
  <c r="G26" i="16"/>
  <c r="H26" i="16"/>
  <c r="G27" i="16"/>
  <c r="H27" i="16"/>
  <c r="G28" i="16"/>
  <c r="H28" i="16"/>
  <c r="G29" i="16"/>
  <c r="H29" i="16"/>
  <c r="G30" i="16"/>
  <c r="H30" i="16"/>
  <c r="G31" i="16"/>
  <c r="H31" i="16"/>
  <c r="G32" i="16"/>
  <c r="H32" i="16"/>
  <c r="G33" i="16"/>
  <c r="H33" i="16"/>
  <c r="G34" i="16"/>
  <c r="H34" i="16"/>
  <c r="G35" i="16"/>
  <c r="H35" i="16"/>
  <c r="G36" i="16"/>
  <c r="H36" i="16"/>
  <c r="G37" i="16"/>
  <c r="H37" i="16"/>
  <c r="G38" i="16"/>
  <c r="H38" i="16"/>
  <c r="G39" i="16"/>
  <c r="H39" i="16"/>
  <c r="G40" i="16"/>
  <c r="H40" i="16"/>
  <c r="G41" i="16"/>
  <c r="H41" i="16"/>
  <c r="G42" i="16"/>
  <c r="H42" i="16"/>
  <c r="G43" i="16"/>
  <c r="H43" i="16"/>
  <c r="G44" i="16"/>
  <c r="H44" i="16"/>
  <c r="G45" i="16"/>
  <c r="H45" i="16"/>
  <c r="G46" i="16"/>
  <c r="H46" i="16"/>
  <c r="G48" i="16"/>
  <c r="H48" i="16"/>
  <c r="G49" i="16"/>
  <c r="H49" i="16"/>
  <c r="G50" i="16"/>
  <c r="H50" i="16"/>
  <c r="G51" i="16"/>
  <c r="H51" i="16"/>
  <c r="G52" i="16"/>
  <c r="H52" i="16"/>
  <c r="G3" i="15"/>
  <c r="H3" i="15"/>
  <c r="G4" i="15"/>
  <c r="H4" i="15"/>
  <c r="G5" i="15"/>
  <c r="H5" i="15"/>
  <c r="G6" i="15"/>
  <c r="H6" i="15"/>
  <c r="G7" i="15"/>
  <c r="H7" i="15"/>
  <c r="G8" i="15"/>
  <c r="H8" i="15"/>
  <c r="G9" i="15"/>
  <c r="H9" i="15"/>
  <c r="G12" i="15"/>
  <c r="H12" i="15"/>
  <c r="G13" i="15"/>
  <c r="H13" i="15"/>
  <c r="G14" i="15"/>
  <c r="H14" i="15"/>
  <c r="G17" i="15"/>
  <c r="H17" i="15"/>
  <c r="G18" i="15"/>
  <c r="H18" i="15"/>
  <c r="G19" i="15"/>
  <c r="H19" i="15"/>
  <c r="G20" i="15"/>
  <c r="H20" i="15"/>
  <c r="G21" i="15"/>
  <c r="H21" i="15"/>
  <c r="G22" i="15"/>
  <c r="H22" i="15"/>
  <c r="G23" i="15"/>
  <c r="H23" i="15"/>
  <c r="G24" i="15"/>
  <c r="H24" i="15"/>
  <c r="G25" i="15"/>
  <c r="H25" i="15"/>
  <c r="G26" i="15"/>
  <c r="H26" i="15"/>
  <c r="G27" i="15"/>
  <c r="H27" i="15"/>
  <c r="G28" i="15"/>
  <c r="H28" i="15"/>
  <c r="G29" i="15"/>
  <c r="H29" i="15"/>
  <c r="G30" i="15"/>
  <c r="H30" i="15"/>
  <c r="G31" i="15"/>
  <c r="H31" i="15"/>
  <c r="G32" i="15"/>
  <c r="H32" i="15"/>
  <c r="G33" i="15"/>
  <c r="H33" i="15"/>
  <c r="G34" i="15"/>
  <c r="H34" i="15"/>
  <c r="G35" i="15"/>
  <c r="H35" i="15"/>
  <c r="G36" i="15"/>
  <c r="H36" i="15"/>
  <c r="G37" i="15"/>
  <c r="H37" i="15"/>
  <c r="G38" i="15"/>
  <c r="H38" i="15"/>
  <c r="G39" i="15"/>
  <c r="H39" i="15"/>
  <c r="G40" i="15"/>
  <c r="H40" i="15"/>
  <c r="G41" i="15"/>
  <c r="H41" i="15"/>
  <c r="G42" i="15"/>
  <c r="H42" i="15"/>
  <c r="G43" i="15"/>
  <c r="H43" i="15"/>
  <c r="G44" i="15"/>
  <c r="H44" i="15"/>
  <c r="G45" i="15"/>
  <c r="H45" i="15"/>
  <c r="G46" i="15"/>
  <c r="H46" i="15"/>
  <c r="G48" i="15"/>
  <c r="H48" i="15"/>
  <c r="G49" i="15"/>
  <c r="H49" i="15"/>
  <c r="G50" i="15"/>
  <c r="H50" i="15"/>
  <c r="G51" i="15"/>
  <c r="H51" i="15"/>
  <c r="G52" i="15"/>
  <c r="H52" i="15"/>
  <c r="G3" i="14"/>
  <c r="H3" i="14"/>
  <c r="G4" i="14"/>
  <c r="H4" i="14"/>
  <c r="G5" i="14"/>
  <c r="H5" i="14"/>
  <c r="G6" i="14"/>
  <c r="H6" i="14"/>
  <c r="G7" i="14"/>
  <c r="H7" i="14"/>
  <c r="G8" i="14"/>
  <c r="H8" i="14"/>
  <c r="G9" i="14"/>
  <c r="H9" i="14"/>
  <c r="G12" i="14"/>
  <c r="H12" i="14"/>
  <c r="G13" i="14"/>
  <c r="H13" i="14"/>
  <c r="G14" i="14"/>
  <c r="H14" i="14"/>
  <c r="G17" i="14"/>
  <c r="H17" i="14"/>
  <c r="G18" i="14"/>
  <c r="H18" i="14"/>
  <c r="G19" i="14"/>
  <c r="H19" i="14"/>
  <c r="G20" i="14"/>
  <c r="H20" i="14"/>
  <c r="G21" i="14"/>
  <c r="H21" i="14"/>
  <c r="G22" i="14"/>
  <c r="H22" i="14"/>
  <c r="G23" i="14"/>
  <c r="H23" i="14"/>
  <c r="G24" i="14"/>
  <c r="H24" i="14"/>
  <c r="G25" i="14"/>
  <c r="H25" i="14"/>
  <c r="G26" i="14"/>
  <c r="H26" i="14"/>
  <c r="G27" i="14"/>
  <c r="H27" i="14"/>
  <c r="G28" i="14"/>
  <c r="H28" i="14"/>
  <c r="G29" i="14"/>
  <c r="H29" i="14"/>
  <c r="G30" i="14"/>
  <c r="H30" i="14"/>
  <c r="G31" i="14"/>
  <c r="H31" i="14"/>
  <c r="G32" i="14"/>
  <c r="H32" i="14"/>
  <c r="G33" i="14"/>
  <c r="H33" i="14"/>
  <c r="G34" i="14"/>
  <c r="H34" i="14"/>
  <c r="G35" i="14"/>
  <c r="H35" i="14"/>
  <c r="G36" i="14"/>
  <c r="H36" i="14"/>
  <c r="G37" i="14"/>
  <c r="H37" i="14"/>
  <c r="G38" i="14"/>
  <c r="H38" i="14"/>
  <c r="G39" i="14"/>
  <c r="H39" i="14"/>
  <c r="G40" i="14"/>
  <c r="H40" i="14"/>
  <c r="G41" i="14"/>
  <c r="H41" i="14"/>
  <c r="G42" i="14"/>
  <c r="H42" i="14"/>
  <c r="G43" i="14"/>
  <c r="H43" i="14"/>
  <c r="G44" i="14"/>
  <c r="H44" i="14"/>
  <c r="G45" i="14"/>
  <c r="H45" i="14"/>
  <c r="G46" i="14"/>
  <c r="H46" i="14"/>
  <c r="G48" i="14"/>
  <c r="H48" i="14"/>
  <c r="G49" i="14"/>
  <c r="H49" i="14"/>
  <c r="G50" i="14"/>
  <c r="H50" i="14"/>
  <c r="G51" i="14"/>
  <c r="H51" i="14"/>
  <c r="G52" i="14"/>
  <c r="H52" i="14"/>
  <c r="G3" i="13"/>
  <c r="H3" i="13"/>
  <c r="G4" i="13"/>
  <c r="H4" i="13"/>
  <c r="G5" i="13"/>
  <c r="H5" i="13"/>
  <c r="G6" i="13"/>
  <c r="H6" i="13"/>
  <c r="G7" i="13"/>
  <c r="H7" i="13"/>
  <c r="G8" i="13"/>
  <c r="H8" i="13"/>
  <c r="G9" i="13"/>
  <c r="H9" i="13"/>
  <c r="G12" i="13"/>
  <c r="H12" i="13"/>
  <c r="G13" i="13"/>
  <c r="H13" i="13"/>
  <c r="G14" i="13"/>
  <c r="H14" i="13"/>
  <c r="G17" i="13"/>
  <c r="H17" i="13"/>
  <c r="G18" i="13"/>
  <c r="H18" i="13"/>
  <c r="G19" i="13"/>
  <c r="H19" i="13"/>
  <c r="G20" i="13"/>
  <c r="H20" i="13"/>
  <c r="G21" i="13"/>
  <c r="H21" i="13"/>
  <c r="G22" i="13"/>
  <c r="H22" i="13"/>
  <c r="G23" i="13"/>
  <c r="H23" i="13"/>
  <c r="G24" i="13"/>
  <c r="H24" i="13"/>
  <c r="G25" i="13"/>
  <c r="H25" i="13"/>
  <c r="G26" i="13"/>
  <c r="H26" i="13"/>
  <c r="G27" i="13"/>
  <c r="H27" i="13"/>
  <c r="G28" i="13"/>
  <c r="H28" i="13"/>
  <c r="G29" i="13"/>
  <c r="H29" i="13"/>
  <c r="G30" i="13"/>
  <c r="H30" i="13"/>
  <c r="G31" i="13"/>
  <c r="H31" i="13"/>
  <c r="G32" i="13"/>
  <c r="H32" i="13"/>
  <c r="G33" i="13"/>
  <c r="H33" i="13"/>
  <c r="G34" i="13"/>
  <c r="H34" i="13"/>
  <c r="G35" i="13"/>
  <c r="H35" i="13"/>
  <c r="G36" i="13"/>
  <c r="H36" i="13"/>
  <c r="G37" i="13"/>
  <c r="H37" i="13"/>
  <c r="G38" i="13"/>
  <c r="H38" i="13"/>
  <c r="G39" i="13"/>
  <c r="H39" i="13"/>
  <c r="G40" i="13"/>
  <c r="H40" i="13"/>
  <c r="G41" i="13"/>
  <c r="H41" i="13"/>
  <c r="G42" i="13"/>
  <c r="H42" i="13"/>
  <c r="G43" i="13"/>
  <c r="H43" i="13"/>
  <c r="G44" i="13"/>
  <c r="H44" i="13"/>
  <c r="G45" i="13"/>
  <c r="H45" i="13"/>
  <c r="G46" i="13"/>
  <c r="H46" i="13"/>
  <c r="G48" i="13"/>
  <c r="H48" i="13"/>
  <c r="G49" i="13"/>
  <c r="H49" i="13"/>
  <c r="G50" i="13"/>
  <c r="H50" i="13"/>
  <c r="G51" i="13"/>
  <c r="H51" i="13"/>
  <c r="G52" i="13"/>
  <c r="H52" i="13"/>
  <c r="G3" i="12"/>
  <c r="H3" i="12"/>
  <c r="G4" i="12"/>
  <c r="H4" i="12"/>
  <c r="G5" i="12"/>
  <c r="H5" i="12"/>
  <c r="G6" i="12"/>
  <c r="H6" i="12"/>
  <c r="G7" i="12"/>
  <c r="H7" i="12"/>
  <c r="G8" i="12"/>
  <c r="H8" i="12"/>
  <c r="G9" i="12"/>
  <c r="H9" i="12"/>
  <c r="G12" i="12"/>
  <c r="H12" i="12"/>
  <c r="G13" i="12"/>
  <c r="H13" i="12"/>
  <c r="G14" i="12"/>
  <c r="H14" i="12"/>
  <c r="G17" i="12"/>
  <c r="H17" i="12"/>
  <c r="G18" i="12"/>
  <c r="H18" i="12"/>
  <c r="G19" i="12"/>
  <c r="H19" i="12"/>
  <c r="G20" i="12"/>
  <c r="H20" i="12"/>
  <c r="G21" i="12"/>
  <c r="H21" i="12"/>
  <c r="G22" i="12"/>
  <c r="H22" i="12"/>
  <c r="G23" i="12"/>
  <c r="H23" i="12"/>
  <c r="G24" i="12"/>
  <c r="H24" i="12"/>
  <c r="G25" i="12"/>
  <c r="H25" i="12"/>
  <c r="G26" i="12"/>
  <c r="H26" i="12"/>
  <c r="G27" i="12"/>
  <c r="H27" i="12"/>
  <c r="G28" i="12"/>
  <c r="H28" i="12"/>
  <c r="G29" i="12"/>
  <c r="H29" i="12"/>
  <c r="G30" i="12"/>
  <c r="H30" i="12"/>
  <c r="G31" i="12"/>
  <c r="H31" i="12"/>
  <c r="G32" i="12"/>
  <c r="H32" i="12"/>
  <c r="G33" i="12"/>
  <c r="H33" i="12"/>
  <c r="G34" i="12"/>
  <c r="H34" i="12"/>
  <c r="G35" i="12"/>
  <c r="H35" i="12"/>
  <c r="G36" i="12"/>
  <c r="H36" i="12"/>
  <c r="G37" i="12"/>
  <c r="H37" i="12"/>
  <c r="G38" i="12"/>
  <c r="H38" i="12"/>
  <c r="G39" i="12"/>
  <c r="H39" i="12"/>
  <c r="G40" i="12"/>
  <c r="H40" i="12"/>
  <c r="G41" i="12"/>
  <c r="H41" i="12"/>
  <c r="G42" i="12"/>
  <c r="H42" i="12"/>
  <c r="G43" i="12"/>
  <c r="H43" i="12"/>
  <c r="G44" i="12"/>
  <c r="H44" i="12"/>
  <c r="G45" i="12"/>
  <c r="H45" i="12"/>
  <c r="G46" i="12"/>
  <c r="H46" i="12"/>
  <c r="G48" i="12"/>
  <c r="H48" i="12"/>
  <c r="G49" i="12"/>
  <c r="H49" i="12"/>
  <c r="G50" i="12"/>
  <c r="H50" i="12"/>
  <c r="G51" i="12"/>
  <c r="H51" i="12"/>
  <c r="G52" i="12"/>
  <c r="H52" i="12"/>
  <c r="G3" i="11"/>
  <c r="H3" i="11"/>
  <c r="G4" i="11"/>
  <c r="H4" i="11"/>
  <c r="G5" i="11"/>
  <c r="H5" i="11"/>
  <c r="G6" i="11"/>
  <c r="H6" i="11"/>
  <c r="G7" i="11"/>
  <c r="H7" i="11"/>
  <c r="G8" i="11"/>
  <c r="H8" i="11"/>
  <c r="G9" i="11"/>
  <c r="H9" i="11"/>
  <c r="G12" i="11"/>
  <c r="H12" i="11"/>
  <c r="G13" i="11"/>
  <c r="H13" i="11"/>
  <c r="G14" i="11"/>
  <c r="H14" i="11"/>
  <c r="G17" i="11"/>
  <c r="H17" i="11"/>
  <c r="G18" i="11"/>
  <c r="H18" i="11"/>
  <c r="G19" i="11"/>
  <c r="H19" i="11"/>
  <c r="G20" i="11"/>
  <c r="H20" i="11"/>
  <c r="G21" i="11"/>
  <c r="H21" i="11"/>
  <c r="G22" i="11"/>
  <c r="H22" i="11"/>
  <c r="G23" i="11"/>
  <c r="H23" i="11"/>
  <c r="G24" i="11"/>
  <c r="H24" i="11"/>
  <c r="G25" i="11"/>
  <c r="H25" i="11"/>
  <c r="G26" i="11"/>
  <c r="H26" i="11"/>
  <c r="G27" i="11"/>
  <c r="H27" i="11"/>
  <c r="G28" i="11"/>
  <c r="H28" i="11"/>
  <c r="G29" i="11"/>
  <c r="H29" i="11"/>
  <c r="G30" i="11"/>
  <c r="H30" i="11"/>
  <c r="G31" i="11"/>
  <c r="H31" i="11"/>
  <c r="G32" i="11"/>
  <c r="H32" i="11"/>
  <c r="G33" i="11"/>
  <c r="H33" i="11"/>
  <c r="G34" i="11"/>
  <c r="H34" i="11"/>
  <c r="G35" i="11"/>
  <c r="H35" i="11"/>
  <c r="G36" i="11"/>
  <c r="H36" i="11"/>
  <c r="G37" i="11"/>
  <c r="H37" i="11"/>
  <c r="G38" i="11"/>
  <c r="H38" i="11"/>
  <c r="G39" i="11"/>
  <c r="H39" i="11"/>
  <c r="G40" i="11"/>
  <c r="H40" i="11"/>
  <c r="G41" i="11"/>
  <c r="H41" i="11"/>
  <c r="G42" i="11"/>
  <c r="H42" i="11"/>
  <c r="G43" i="11"/>
  <c r="H43" i="11"/>
  <c r="G44" i="11"/>
  <c r="H44" i="11"/>
  <c r="G45" i="11"/>
  <c r="H45" i="11"/>
  <c r="G46" i="11"/>
  <c r="H46" i="11"/>
  <c r="G48" i="11"/>
  <c r="H48" i="11"/>
  <c r="G49" i="11"/>
  <c r="H49" i="11"/>
  <c r="G50" i="11"/>
  <c r="H50" i="11"/>
  <c r="G51" i="11"/>
  <c r="H51" i="11"/>
  <c r="G52" i="11"/>
  <c r="H52" i="11"/>
  <c r="G3" i="10"/>
  <c r="H3" i="10"/>
  <c r="G4" i="10"/>
  <c r="H4" i="10"/>
  <c r="G5" i="10"/>
  <c r="H5" i="10"/>
  <c r="G6" i="10"/>
  <c r="H6" i="10"/>
  <c r="G7" i="10"/>
  <c r="H7" i="10"/>
  <c r="G8" i="10"/>
  <c r="H8" i="10"/>
  <c r="G9" i="10"/>
  <c r="H9" i="10"/>
  <c r="G12" i="10"/>
  <c r="H12" i="10"/>
  <c r="G13" i="10"/>
  <c r="H13" i="10"/>
  <c r="G14" i="10"/>
  <c r="H14" i="10"/>
  <c r="G17" i="10"/>
  <c r="H17" i="10"/>
  <c r="G18" i="10"/>
  <c r="H18" i="10"/>
  <c r="G19" i="10"/>
  <c r="H19" i="10"/>
  <c r="G20" i="10"/>
  <c r="H20" i="10"/>
  <c r="G21" i="10"/>
  <c r="H21" i="10"/>
  <c r="G22" i="10"/>
  <c r="H22" i="10"/>
  <c r="G23" i="10"/>
  <c r="H23" i="10"/>
  <c r="G24" i="10"/>
  <c r="H24" i="10"/>
  <c r="G25" i="10"/>
  <c r="H25" i="10"/>
  <c r="G26" i="10"/>
  <c r="H26" i="10"/>
  <c r="G27" i="10"/>
  <c r="H27" i="10"/>
  <c r="G28" i="10"/>
  <c r="H28" i="10"/>
  <c r="G29" i="10"/>
  <c r="H29" i="10"/>
  <c r="G30" i="10"/>
  <c r="H30" i="10"/>
  <c r="G31" i="10"/>
  <c r="H31" i="10"/>
  <c r="G32" i="10"/>
  <c r="H32" i="10"/>
  <c r="G33" i="10"/>
  <c r="H33" i="10"/>
  <c r="G34" i="10"/>
  <c r="H34" i="10"/>
  <c r="G35" i="10"/>
  <c r="H35" i="10"/>
  <c r="G36" i="10"/>
  <c r="H36" i="10"/>
  <c r="G37" i="10"/>
  <c r="H37" i="10"/>
  <c r="G38" i="10"/>
  <c r="H38" i="10"/>
  <c r="G39" i="10"/>
  <c r="H39" i="10"/>
  <c r="G40" i="10"/>
  <c r="H40" i="10"/>
  <c r="G41" i="10"/>
  <c r="H41" i="10"/>
  <c r="G42" i="10"/>
  <c r="H42" i="10"/>
  <c r="G43" i="10"/>
  <c r="H43" i="10"/>
  <c r="G44" i="10"/>
  <c r="H44" i="10"/>
  <c r="G45" i="10"/>
  <c r="H45" i="10"/>
  <c r="G46" i="10"/>
  <c r="H46" i="10"/>
  <c r="G48" i="10"/>
  <c r="H48" i="10"/>
  <c r="G49" i="10"/>
  <c r="H49" i="10"/>
  <c r="G50" i="10"/>
  <c r="H50" i="10"/>
  <c r="G51" i="10"/>
  <c r="H51" i="10"/>
  <c r="G52" i="10"/>
  <c r="H52" i="10"/>
  <c r="G3" i="9"/>
  <c r="H3" i="9"/>
  <c r="G4" i="9"/>
  <c r="H4" i="9"/>
  <c r="G5" i="9"/>
  <c r="H5" i="9"/>
  <c r="G6" i="9"/>
  <c r="H6" i="9"/>
  <c r="G7" i="9"/>
  <c r="H7" i="9"/>
  <c r="G8" i="9"/>
  <c r="H8" i="9"/>
  <c r="G9" i="9"/>
  <c r="H9" i="9"/>
  <c r="G12" i="9"/>
  <c r="H12" i="9"/>
  <c r="G13" i="9"/>
  <c r="H13" i="9"/>
  <c r="G14" i="9"/>
  <c r="H14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8" i="9"/>
  <c r="H48" i="9"/>
  <c r="G49" i="9"/>
  <c r="H49" i="9"/>
  <c r="G50" i="9"/>
  <c r="H50" i="9"/>
  <c r="G51" i="9"/>
  <c r="H51" i="9"/>
  <c r="G52" i="9"/>
  <c r="H52" i="9"/>
  <c r="G3" i="8"/>
  <c r="H3" i="8"/>
  <c r="G4" i="8"/>
  <c r="H4" i="8"/>
  <c r="G5" i="8"/>
  <c r="H5" i="8"/>
  <c r="G6" i="8"/>
  <c r="H6" i="8"/>
  <c r="G7" i="8"/>
  <c r="H7" i="8"/>
  <c r="G8" i="8"/>
  <c r="H8" i="8"/>
  <c r="G9" i="8"/>
  <c r="H9" i="8"/>
  <c r="G12" i="8"/>
  <c r="H12" i="8"/>
  <c r="G13" i="8"/>
  <c r="H13" i="8"/>
  <c r="G14" i="8"/>
  <c r="H14" i="8"/>
  <c r="G17" i="8"/>
  <c r="H17" i="8"/>
  <c r="G18" i="8"/>
  <c r="H18" i="8"/>
  <c r="G19" i="8"/>
  <c r="H19" i="8"/>
  <c r="G20" i="8"/>
  <c r="H20" i="8"/>
  <c r="G21" i="8"/>
  <c r="H21" i="8"/>
  <c r="G22" i="8"/>
  <c r="H22" i="8"/>
  <c r="G23" i="8"/>
  <c r="H23" i="8"/>
  <c r="G24" i="8"/>
  <c r="H24" i="8"/>
  <c r="G25" i="8"/>
  <c r="H25" i="8"/>
  <c r="G26" i="8"/>
  <c r="H26" i="8"/>
  <c r="G27" i="8"/>
  <c r="H27" i="8"/>
  <c r="G28" i="8"/>
  <c r="H28" i="8"/>
  <c r="G29" i="8"/>
  <c r="H29" i="8"/>
  <c r="G30" i="8"/>
  <c r="H30" i="8"/>
  <c r="G31" i="8"/>
  <c r="H31" i="8"/>
  <c r="G32" i="8"/>
  <c r="H32" i="8"/>
  <c r="G33" i="8"/>
  <c r="H33" i="8"/>
  <c r="G34" i="8"/>
  <c r="H34" i="8"/>
  <c r="G35" i="8"/>
  <c r="H35" i="8"/>
  <c r="G36" i="8"/>
  <c r="H36" i="8"/>
  <c r="G37" i="8"/>
  <c r="H37" i="8"/>
  <c r="G38" i="8"/>
  <c r="H38" i="8"/>
  <c r="G39" i="8"/>
  <c r="H39" i="8"/>
  <c r="G40" i="8"/>
  <c r="H40" i="8"/>
  <c r="G41" i="8"/>
  <c r="H41" i="8"/>
  <c r="G42" i="8"/>
  <c r="H42" i="8"/>
  <c r="G43" i="8"/>
  <c r="H43" i="8"/>
  <c r="G44" i="8"/>
  <c r="H44" i="8"/>
  <c r="G45" i="8"/>
  <c r="H45" i="8"/>
  <c r="G46" i="8"/>
  <c r="H46" i="8"/>
  <c r="G48" i="8"/>
  <c r="H48" i="8"/>
  <c r="G49" i="8"/>
  <c r="H49" i="8"/>
  <c r="G50" i="8"/>
  <c r="H50" i="8"/>
  <c r="G51" i="8"/>
  <c r="H51" i="8"/>
  <c r="G52" i="8"/>
  <c r="H52" i="8"/>
  <c r="G3" i="7"/>
  <c r="H3" i="7"/>
  <c r="G4" i="7"/>
  <c r="H4" i="7"/>
  <c r="G5" i="7"/>
  <c r="H5" i="7"/>
  <c r="G6" i="7"/>
  <c r="H6" i="7"/>
  <c r="G7" i="7"/>
  <c r="H7" i="7"/>
  <c r="G8" i="7"/>
  <c r="H8" i="7"/>
  <c r="G9" i="7"/>
  <c r="H9" i="7"/>
  <c r="G12" i="7"/>
  <c r="H12" i="7"/>
  <c r="G13" i="7"/>
  <c r="H13" i="7"/>
  <c r="G14" i="7"/>
  <c r="H14" i="7"/>
  <c r="G17" i="7"/>
  <c r="H17" i="7"/>
  <c r="G18" i="7"/>
  <c r="H18" i="7"/>
  <c r="G19" i="7"/>
  <c r="H19" i="7"/>
  <c r="G20" i="7"/>
  <c r="H20" i="7"/>
  <c r="G21" i="7"/>
  <c r="H21" i="7"/>
  <c r="G22" i="7"/>
  <c r="H22" i="7"/>
  <c r="G23" i="7"/>
  <c r="H23" i="7"/>
  <c r="G24" i="7"/>
  <c r="H24" i="7"/>
  <c r="G25" i="7"/>
  <c r="H25" i="7"/>
  <c r="G26" i="7"/>
  <c r="H26" i="7"/>
  <c r="G27" i="7"/>
  <c r="H27" i="7"/>
  <c r="G28" i="7"/>
  <c r="H28" i="7"/>
  <c r="G29" i="7"/>
  <c r="H29" i="7"/>
  <c r="G30" i="7"/>
  <c r="H30" i="7"/>
  <c r="G31" i="7"/>
  <c r="H31" i="7"/>
  <c r="G32" i="7"/>
  <c r="H32" i="7"/>
  <c r="G33" i="7"/>
  <c r="H33" i="7"/>
  <c r="G34" i="7"/>
  <c r="H34" i="7"/>
  <c r="G35" i="7"/>
  <c r="H35" i="7"/>
  <c r="G36" i="7"/>
  <c r="H36" i="7"/>
  <c r="G37" i="7"/>
  <c r="H37" i="7"/>
  <c r="G38" i="7"/>
  <c r="H38" i="7"/>
  <c r="G39" i="7"/>
  <c r="H39" i="7"/>
  <c r="G40" i="7"/>
  <c r="H40" i="7"/>
  <c r="G41" i="7"/>
  <c r="H41" i="7"/>
  <c r="G42" i="7"/>
  <c r="H42" i="7"/>
  <c r="G43" i="7"/>
  <c r="H43" i="7"/>
  <c r="G44" i="7"/>
  <c r="H44" i="7"/>
  <c r="G45" i="7"/>
  <c r="H45" i="7"/>
  <c r="G46" i="7"/>
  <c r="H46" i="7"/>
  <c r="G48" i="7"/>
  <c r="H48" i="7"/>
  <c r="G49" i="7"/>
  <c r="H49" i="7"/>
  <c r="G50" i="7"/>
  <c r="H50" i="7"/>
  <c r="G51" i="7"/>
  <c r="H51" i="7"/>
  <c r="G52" i="7"/>
  <c r="H52" i="7"/>
  <c r="G3" i="6"/>
  <c r="H3" i="6"/>
  <c r="G4" i="6"/>
  <c r="H4" i="6"/>
  <c r="G5" i="6"/>
  <c r="H5" i="6"/>
  <c r="G6" i="6"/>
  <c r="H6" i="6"/>
  <c r="G7" i="6"/>
  <c r="H7" i="6"/>
  <c r="G8" i="6"/>
  <c r="H8" i="6"/>
  <c r="G9" i="6"/>
  <c r="H9" i="6"/>
  <c r="G12" i="6"/>
  <c r="H12" i="6"/>
  <c r="G13" i="6"/>
  <c r="H13" i="6"/>
  <c r="G14" i="6"/>
  <c r="H14" i="6"/>
  <c r="G17" i="6"/>
  <c r="H17" i="6"/>
  <c r="G18" i="6"/>
  <c r="H18" i="6"/>
  <c r="G19" i="6"/>
  <c r="H19" i="6"/>
  <c r="G20" i="6"/>
  <c r="H20" i="6"/>
  <c r="G21" i="6"/>
  <c r="H21" i="6"/>
  <c r="G22" i="6"/>
  <c r="H22" i="6"/>
  <c r="G23" i="6"/>
  <c r="H23" i="6"/>
  <c r="G24" i="6"/>
  <c r="H24" i="6"/>
  <c r="G25" i="6"/>
  <c r="H25" i="6"/>
  <c r="G26" i="6"/>
  <c r="H26" i="6"/>
  <c r="G27" i="6"/>
  <c r="H27" i="6"/>
  <c r="G28" i="6"/>
  <c r="H28" i="6"/>
  <c r="G29" i="6"/>
  <c r="H29" i="6"/>
  <c r="G30" i="6"/>
  <c r="H30" i="6"/>
  <c r="G31" i="6"/>
  <c r="H31" i="6"/>
  <c r="G32" i="6"/>
  <c r="H32" i="6"/>
  <c r="G33" i="6"/>
  <c r="H33" i="6"/>
  <c r="G34" i="6"/>
  <c r="H34" i="6"/>
  <c r="G35" i="6"/>
  <c r="H35" i="6"/>
  <c r="G36" i="6"/>
  <c r="H36" i="6"/>
  <c r="G37" i="6"/>
  <c r="H37" i="6"/>
  <c r="G38" i="6"/>
  <c r="H38" i="6"/>
  <c r="G39" i="6"/>
  <c r="H39" i="6"/>
  <c r="G40" i="6"/>
  <c r="H40" i="6"/>
  <c r="G41" i="6"/>
  <c r="H41" i="6"/>
  <c r="G42" i="6"/>
  <c r="H42" i="6"/>
  <c r="G43" i="6"/>
  <c r="H43" i="6"/>
  <c r="G44" i="6"/>
  <c r="H44" i="6"/>
  <c r="G45" i="6"/>
  <c r="H45" i="6"/>
  <c r="G46" i="6"/>
  <c r="H46" i="6"/>
  <c r="G48" i="6"/>
  <c r="H48" i="6"/>
  <c r="G49" i="6"/>
  <c r="H49" i="6"/>
  <c r="G50" i="6"/>
  <c r="H50" i="6"/>
  <c r="G51" i="6"/>
  <c r="H51" i="6"/>
  <c r="G52" i="6"/>
  <c r="H52" i="6"/>
  <c r="G3" i="29"/>
  <c r="H3" i="29"/>
  <c r="G4" i="29"/>
  <c r="H4" i="29"/>
  <c r="G5" i="29"/>
  <c r="H5" i="29"/>
  <c r="G6" i="29"/>
  <c r="H6" i="29"/>
  <c r="G7" i="29"/>
  <c r="H7" i="29"/>
  <c r="G8" i="29"/>
  <c r="H8" i="29"/>
  <c r="G9" i="29"/>
  <c r="H9" i="29"/>
  <c r="G12" i="29"/>
  <c r="H12" i="29"/>
  <c r="G13" i="29"/>
  <c r="H13" i="29"/>
  <c r="G14" i="29"/>
  <c r="H14" i="29"/>
  <c r="G17" i="29"/>
  <c r="H17" i="29"/>
  <c r="G18" i="29"/>
  <c r="H18" i="29"/>
  <c r="G19" i="29"/>
  <c r="H19" i="29"/>
  <c r="G20" i="29"/>
  <c r="H20" i="29"/>
  <c r="G21" i="29"/>
  <c r="H21" i="29"/>
  <c r="G22" i="29"/>
  <c r="H22" i="29"/>
  <c r="G23" i="29"/>
  <c r="H23" i="29"/>
  <c r="G24" i="29"/>
  <c r="H24" i="29"/>
  <c r="G25" i="29"/>
  <c r="H25" i="29"/>
  <c r="G26" i="29"/>
  <c r="H26" i="29"/>
  <c r="G27" i="29"/>
  <c r="H27" i="29"/>
  <c r="G28" i="29"/>
  <c r="H28" i="29"/>
  <c r="G29" i="29"/>
  <c r="H29" i="29"/>
  <c r="G30" i="29"/>
  <c r="H30" i="29"/>
  <c r="G31" i="29"/>
  <c r="H31" i="29"/>
  <c r="G32" i="29"/>
  <c r="H32" i="29"/>
  <c r="G33" i="29"/>
  <c r="H33" i="29"/>
  <c r="G34" i="29"/>
  <c r="H34" i="29"/>
  <c r="G35" i="29"/>
  <c r="H35" i="29"/>
  <c r="G36" i="29"/>
  <c r="H36" i="29"/>
  <c r="G37" i="29"/>
  <c r="H37" i="29"/>
  <c r="G38" i="29"/>
  <c r="H38" i="29"/>
  <c r="G39" i="29"/>
  <c r="H39" i="29"/>
  <c r="G40" i="29"/>
  <c r="H40" i="29"/>
  <c r="G41" i="29"/>
  <c r="H41" i="29"/>
  <c r="G42" i="29"/>
  <c r="H42" i="29"/>
  <c r="G43" i="29"/>
  <c r="H43" i="29"/>
  <c r="G44" i="29"/>
  <c r="H44" i="29"/>
  <c r="G45" i="29"/>
  <c r="H45" i="29"/>
  <c r="G46" i="29"/>
  <c r="H46" i="29"/>
  <c r="G48" i="29"/>
  <c r="H48" i="29"/>
  <c r="G49" i="29"/>
  <c r="H49" i="29"/>
  <c r="G50" i="29"/>
  <c r="H50" i="29"/>
  <c r="G51" i="29"/>
  <c r="H51" i="29"/>
  <c r="G52" i="29"/>
  <c r="H52" i="29"/>
  <c r="G3" i="30"/>
  <c r="H3" i="30"/>
  <c r="G4" i="30"/>
  <c r="H4" i="30"/>
  <c r="G5" i="30"/>
  <c r="H5" i="30"/>
  <c r="G6" i="30"/>
  <c r="H6" i="30"/>
  <c r="G7" i="30"/>
  <c r="H7" i="30"/>
  <c r="G8" i="30"/>
  <c r="H8" i="30"/>
  <c r="G9" i="30"/>
  <c r="H9" i="30"/>
  <c r="G12" i="30"/>
  <c r="H12" i="30"/>
  <c r="G13" i="30"/>
  <c r="H13" i="30"/>
  <c r="G14" i="30"/>
  <c r="H14" i="30"/>
  <c r="G17" i="30"/>
  <c r="H17" i="30"/>
  <c r="G18" i="30"/>
  <c r="H18" i="30"/>
  <c r="G19" i="30"/>
  <c r="H19" i="30"/>
  <c r="G20" i="30"/>
  <c r="H20" i="30"/>
  <c r="G21" i="30"/>
  <c r="H21" i="30"/>
  <c r="G22" i="30"/>
  <c r="H22" i="30"/>
  <c r="G23" i="30"/>
  <c r="H23" i="30"/>
  <c r="G24" i="30"/>
  <c r="H24" i="30"/>
  <c r="G25" i="30"/>
  <c r="H25" i="30"/>
  <c r="G26" i="30"/>
  <c r="H26" i="30"/>
  <c r="G27" i="30"/>
  <c r="H27" i="30"/>
  <c r="G28" i="30"/>
  <c r="H28" i="30"/>
  <c r="G29" i="30"/>
  <c r="H29" i="30"/>
  <c r="G30" i="30"/>
  <c r="H30" i="30"/>
  <c r="G31" i="30"/>
  <c r="H31" i="30"/>
  <c r="G32" i="30"/>
  <c r="H32" i="30"/>
  <c r="G33" i="30"/>
  <c r="H33" i="30"/>
  <c r="G34" i="30"/>
  <c r="H34" i="30"/>
  <c r="G35" i="30"/>
  <c r="H35" i="30"/>
  <c r="G36" i="30"/>
  <c r="H36" i="30"/>
  <c r="G37" i="30"/>
  <c r="H37" i="30"/>
  <c r="G38" i="30"/>
  <c r="H38" i="30"/>
  <c r="G39" i="30"/>
  <c r="H39" i="30"/>
  <c r="G40" i="30"/>
  <c r="H40" i="30"/>
  <c r="G41" i="30"/>
  <c r="H41" i="30"/>
  <c r="G42" i="30"/>
  <c r="H42" i="30"/>
  <c r="G43" i="30"/>
  <c r="H43" i="30"/>
  <c r="G44" i="30"/>
  <c r="H44" i="30"/>
  <c r="G45" i="30"/>
  <c r="H45" i="30"/>
  <c r="G46" i="30"/>
  <c r="H46" i="30"/>
  <c r="G48" i="30"/>
  <c r="H48" i="30"/>
  <c r="G49" i="30"/>
  <c r="H49" i="30"/>
  <c r="G50" i="30"/>
  <c r="H50" i="30"/>
  <c r="G51" i="30"/>
  <c r="H51" i="30"/>
  <c r="G52" i="30"/>
  <c r="H52" i="30"/>
  <c r="G3" i="28"/>
  <c r="H3" i="28"/>
  <c r="G4" i="28"/>
  <c r="H4" i="28"/>
  <c r="G5" i="28"/>
  <c r="H5" i="28"/>
  <c r="G6" i="28"/>
  <c r="H6" i="28"/>
  <c r="G7" i="28"/>
  <c r="H7" i="28"/>
  <c r="G8" i="28"/>
  <c r="H8" i="28"/>
  <c r="G9" i="28"/>
  <c r="H9" i="28"/>
  <c r="G12" i="28"/>
  <c r="H12" i="28"/>
  <c r="G13" i="28"/>
  <c r="H13" i="28"/>
  <c r="G14" i="28"/>
  <c r="H14" i="28"/>
  <c r="G17" i="28"/>
  <c r="H17" i="28"/>
  <c r="G18" i="28"/>
  <c r="H18" i="28"/>
  <c r="G19" i="28"/>
  <c r="H19" i="28"/>
  <c r="G20" i="28"/>
  <c r="H20" i="28"/>
  <c r="G21" i="28"/>
  <c r="H21" i="28"/>
  <c r="G22" i="28"/>
  <c r="H22" i="28"/>
  <c r="G23" i="28"/>
  <c r="H23" i="28"/>
  <c r="G24" i="28"/>
  <c r="H24" i="28"/>
  <c r="G25" i="28"/>
  <c r="H25" i="28"/>
  <c r="G26" i="28"/>
  <c r="H26" i="28"/>
  <c r="G27" i="28"/>
  <c r="H27" i="28"/>
  <c r="G28" i="28"/>
  <c r="H28" i="28"/>
  <c r="G29" i="28"/>
  <c r="H29" i="28"/>
  <c r="G30" i="28"/>
  <c r="H30" i="28"/>
  <c r="G31" i="28"/>
  <c r="H31" i="28"/>
  <c r="G32" i="28"/>
  <c r="H32" i="28"/>
  <c r="G33" i="28"/>
  <c r="H33" i="28"/>
  <c r="G34" i="28"/>
  <c r="H34" i="28"/>
  <c r="G35" i="28"/>
  <c r="H35" i="28"/>
  <c r="G36" i="28"/>
  <c r="H36" i="28"/>
  <c r="G37" i="28"/>
  <c r="H37" i="28"/>
  <c r="G38" i="28"/>
  <c r="H38" i="28"/>
  <c r="G39" i="28"/>
  <c r="H39" i="28"/>
  <c r="G40" i="28"/>
  <c r="H40" i="28"/>
  <c r="G41" i="28"/>
  <c r="H41" i="28"/>
  <c r="G42" i="28"/>
  <c r="H42" i="28"/>
  <c r="G43" i="28"/>
  <c r="H43" i="28"/>
  <c r="G44" i="28"/>
  <c r="H44" i="28"/>
  <c r="G45" i="28"/>
  <c r="H45" i="28"/>
  <c r="G46" i="28"/>
  <c r="H46" i="28"/>
  <c r="G48" i="28"/>
  <c r="H48" i="28"/>
  <c r="G49" i="28"/>
  <c r="H49" i="28"/>
  <c r="G50" i="28"/>
  <c r="H50" i="28"/>
  <c r="G51" i="28"/>
  <c r="H51" i="28"/>
  <c r="G52" i="28"/>
  <c r="H52" i="28"/>
  <c r="H2" i="27"/>
  <c r="H2" i="26"/>
  <c r="H2" i="25"/>
  <c r="H2" i="24"/>
  <c r="H2" i="23"/>
  <c r="H2" i="22"/>
  <c r="H2" i="21"/>
  <c r="H2" i="20"/>
  <c r="H2" i="19"/>
  <c r="H2" i="18"/>
  <c r="H2" i="17"/>
  <c r="H2" i="16"/>
  <c r="H2" i="15"/>
  <c r="H2" i="14"/>
  <c r="H2" i="13"/>
  <c r="H2" i="12"/>
  <c r="H2" i="11"/>
  <c r="H2" i="10"/>
  <c r="H2" i="9"/>
  <c r="H2" i="8"/>
  <c r="H2" i="7"/>
  <c r="H2" i="6"/>
  <c r="H2" i="29"/>
  <c r="H2" i="30"/>
  <c r="H2" i="28"/>
  <c r="G2" i="27"/>
  <c r="G2" i="26"/>
  <c r="G2" i="25"/>
  <c r="G2" i="24"/>
  <c r="G2" i="23"/>
  <c r="G2" i="22"/>
  <c r="G2" i="21"/>
  <c r="G2" i="20"/>
  <c r="G2" i="19"/>
  <c r="G2" i="18"/>
  <c r="G2" i="17"/>
  <c r="G2" i="16"/>
  <c r="G2" i="15"/>
  <c r="G2" i="14"/>
  <c r="G2" i="13"/>
  <c r="G2" i="12"/>
  <c r="G2" i="11"/>
  <c r="G2" i="10"/>
  <c r="G2" i="9"/>
  <c r="G2" i="8"/>
  <c r="G2" i="7"/>
  <c r="G2" i="6"/>
  <c r="G2" i="29"/>
  <c r="G2" i="30"/>
  <c r="G2" i="28"/>
  <c r="K11" i="3" l="1"/>
  <c r="K10" i="27" l="1"/>
  <c r="K10" i="26"/>
  <c r="K10" i="25"/>
  <c r="K10" i="24"/>
  <c r="K10" i="23"/>
  <c r="K10" i="22"/>
  <c r="K10" i="21"/>
  <c r="K10" i="20"/>
  <c r="K10" i="19"/>
  <c r="K10" i="18"/>
  <c r="K10" i="17"/>
  <c r="K16" i="16"/>
  <c r="K15" i="16"/>
  <c r="K10" i="16"/>
  <c r="K16" i="15"/>
  <c r="K15" i="15"/>
  <c r="K16" i="14"/>
  <c r="K15" i="14"/>
  <c r="K16" i="13"/>
  <c r="K15" i="13"/>
  <c r="K16" i="12"/>
  <c r="K15" i="12"/>
  <c r="K16" i="11"/>
  <c r="K15" i="11"/>
  <c r="K16" i="10"/>
  <c r="K15" i="10"/>
  <c r="K16" i="9"/>
  <c r="K15" i="9"/>
  <c r="K16" i="8"/>
  <c r="K15" i="8"/>
  <c r="K16" i="7"/>
  <c r="K15" i="7"/>
  <c r="K16" i="6"/>
  <c r="K15" i="6"/>
  <c r="K16" i="29"/>
  <c r="K15" i="29"/>
  <c r="K16" i="30"/>
  <c r="K15" i="30"/>
  <c r="K10" i="28"/>
  <c r="K1668" i="3"/>
  <c r="I1668" i="3"/>
  <c r="K1667" i="3"/>
  <c r="I1667" i="3"/>
  <c r="K1666" i="3"/>
  <c r="I1666" i="3"/>
  <c r="K1665" i="3"/>
  <c r="I1665" i="3"/>
  <c r="K1664" i="3"/>
  <c r="I1664" i="3"/>
  <c r="K1663" i="3"/>
  <c r="I1663" i="3"/>
  <c r="K1662" i="3"/>
  <c r="I1662" i="3"/>
  <c r="K1661" i="3"/>
  <c r="I1661" i="3"/>
  <c r="K1660" i="3"/>
  <c r="I1660" i="3"/>
  <c r="K1659" i="3"/>
  <c r="I1659" i="3"/>
  <c r="K1658" i="3"/>
  <c r="I1658" i="3"/>
  <c r="K1657" i="3"/>
  <c r="I1657" i="3"/>
  <c r="K1656" i="3"/>
  <c r="I1656" i="3"/>
  <c r="K1655" i="3"/>
  <c r="I1655" i="3"/>
  <c r="K1654" i="3"/>
  <c r="I1654" i="3"/>
  <c r="K1653" i="3"/>
  <c r="I1653" i="3"/>
  <c r="K1652" i="3"/>
  <c r="I1652" i="3"/>
  <c r="K1651" i="3"/>
  <c r="I1651" i="3"/>
  <c r="K1650" i="3"/>
  <c r="I1650" i="3"/>
  <c r="K1649" i="3"/>
  <c r="I1649" i="3"/>
  <c r="K1648" i="3"/>
  <c r="I1648" i="3"/>
  <c r="K1647" i="3"/>
  <c r="I1647" i="3"/>
  <c r="K1646" i="3"/>
  <c r="I1646" i="3"/>
  <c r="K1645" i="3"/>
  <c r="I1645" i="3"/>
  <c r="K1644" i="3"/>
  <c r="I1644" i="3"/>
  <c r="K1643" i="3"/>
  <c r="I1643" i="3"/>
  <c r="K1642" i="3"/>
  <c r="I1642" i="3"/>
  <c r="K1641" i="3"/>
  <c r="I1641" i="3"/>
  <c r="K1640" i="3"/>
  <c r="I1640" i="3"/>
  <c r="K1639" i="3"/>
  <c r="I1639" i="3"/>
  <c r="K1638" i="3"/>
  <c r="I1638" i="3"/>
  <c r="K1637" i="3"/>
  <c r="I1637" i="3"/>
  <c r="K1636" i="3"/>
  <c r="I1636" i="3"/>
  <c r="K1635" i="3"/>
  <c r="I1635" i="3"/>
  <c r="K1634" i="3"/>
  <c r="I1634" i="3"/>
  <c r="K1633" i="3"/>
  <c r="I1633" i="3"/>
  <c r="K1632" i="3"/>
  <c r="I1632" i="3"/>
  <c r="K1631" i="3"/>
  <c r="I1631" i="3"/>
  <c r="K1630" i="3"/>
  <c r="I1630" i="3"/>
  <c r="K1629" i="3"/>
  <c r="I1629" i="3"/>
  <c r="K1628" i="3"/>
  <c r="I1628" i="3"/>
  <c r="K1627" i="3"/>
  <c r="I1627" i="3"/>
  <c r="K1626" i="3"/>
  <c r="I1626" i="3"/>
  <c r="K1625" i="3"/>
  <c r="I1625" i="3"/>
  <c r="K1624" i="3"/>
  <c r="I1624" i="3"/>
  <c r="K1623" i="3"/>
  <c r="I1623" i="3"/>
  <c r="K1622" i="3"/>
  <c r="I1622" i="3"/>
  <c r="K1621" i="3"/>
  <c r="I1621" i="3"/>
  <c r="K1620" i="3"/>
  <c r="I1620" i="3"/>
  <c r="K1619" i="3"/>
  <c r="I1619" i="3"/>
  <c r="K1618" i="3"/>
  <c r="I1618" i="3"/>
  <c r="K1617" i="3"/>
  <c r="I1617" i="3"/>
  <c r="K1616" i="3"/>
  <c r="I1616" i="3"/>
  <c r="K1615" i="3"/>
  <c r="I1615" i="3"/>
  <c r="K1614" i="3"/>
  <c r="I1614" i="3"/>
  <c r="K1613" i="3"/>
  <c r="I1613" i="3"/>
  <c r="K1612" i="3"/>
  <c r="I1612" i="3"/>
  <c r="K1611" i="3"/>
  <c r="I1611" i="3"/>
  <c r="K1610" i="3"/>
  <c r="I1610" i="3"/>
  <c r="K1609" i="3"/>
  <c r="I1609" i="3"/>
  <c r="K1608" i="3"/>
  <c r="I1608" i="3"/>
  <c r="K1607" i="3"/>
  <c r="I1607" i="3"/>
  <c r="K1606" i="3"/>
  <c r="I1606" i="3"/>
  <c r="K1605" i="3"/>
  <c r="I1605" i="3"/>
  <c r="K1604" i="3"/>
  <c r="I1604" i="3"/>
  <c r="K1603" i="3"/>
  <c r="I1603" i="3"/>
  <c r="K1602" i="3"/>
  <c r="I1602" i="3"/>
  <c r="K1601" i="3"/>
  <c r="I1601" i="3"/>
  <c r="K1600" i="3"/>
  <c r="I1600" i="3"/>
  <c r="K1599" i="3"/>
  <c r="I1599" i="3"/>
  <c r="K1598" i="3"/>
  <c r="I1598" i="3"/>
  <c r="K1597" i="3"/>
  <c r="I1597" i="3"/>
  <c r="K1596" i="3"/>
  <c r="I1596" i="3"/>
  <c r="K1595" i="3"/>
  <c r="I1595" i="3"/>
  <c r="K1594" i="3"/>
  <c r="I1594" i="3"/>
  <c r="K1593" i="3"/>
  <c r="I1593" i="3"/>
  <c r="K1592" i="3"/>
  <c r="I1592" i="3"/>
  <c r="K1591" i="3"/>
  <c r="I1591" i="3"/>
  <c r="K1590" i="3"/>
  <c r="I1590" i="3"/>
  <c r="K1589" i="3"/>
  <c r="I1589" i="3"/>
  <c r="K1588" i="3"/>
  <c r="I1588" i="3"/>
  <c r="K1587" i="3"/>
  <c r="I1587" i="3"/>
  <c r="K1586" i="3"/>
  <c r="I1586" i="3"/>
  <c r="K1585" i="3"/>
  <c r="I1585" i="3"/>
  <c r="K1584" i="3"/>
  <c r="I1584" i="3"/>
  <c r="K1583" i="3"/>
  <c r="I1583" i="3"/>
  <c r="K1582" i="3"/>
  <c r="I1582" i="3"/>
  <c r="K1581" i="3"/>
  <c r="I1581" i="3"/>
  <c r="K1580" i="3"/>
  <c r="I1580" i="3"/>
  <c r="K1579" i="3"/>
  <c r="I1579" i="3"/>
  <c r="K1578" i="3"/>
  <c r="I1578" i="3"/>
  <c r="K1577" i="3"/>
  <c r="I1577" i="3"/>
  <c r="K1576" i="3"/>
  <c r="I1576" i="3"/>
  <c r="K1575" i="3"/>
  <c r="I1575" i="3"/>
  <c r="K1574" i="3"/>
  <c r="I1574" i="3"/>
  <c r="K1573" i="3"/>
  <c r="I1573" i="3"/>
  <c r="K1572" i="3"/>
  <c r="I1572" i="3"/>
  <c r="K1571" i="3"/>
  <c r="I1571" i="3"/>
  <c r="K1570" i="3"/>
  <c r="I1570" i="3"/>
  <c r="K1569" i="3"/>
  <c r="I1569" i="3"/>
  <c r="K1568" i="3"/>
  <c r="I1568" i="3"/>
  <c r="K1567" i="3"/>
  <c r="I1567" i="3"/>
  <c r="K1566" i="3"/>
  <c r="I1566" i="3"/>
  <c r="K1565" i="3"/>
  <c r="I1565" i="3"/>
  <c r="K1564" i="3"/>
  <c r="I1564" i="3"/>
  <c r="K1563" i="3"/>
  <c r="I1563" i="3"/>
  <c r="K1562" i="3"/>
  <c r="I1562" i="3"/>
  <c r="K1561" i="3"/>
  <c r="I1561" i="3"/>
  <c r="K1560" i="3"/>
  <c r="I1560" i="3"/>
  <c r="K1559" i="3"/>
  <c r="I1559" i="3"/>
  <c r="K1558" i="3"/>
  <c r="I1558" i="3"/>
  <c r="K1557" i="3"/>
  <c r="I1557" i="3"/>
  <c r="K1556" i="3"/>
  <c r="I1556" i="3"/>
  <c r="K1555" i="3"/>
  <c r="I1555" i="3"/>
  <c r="K1554" i="3"/>
  <c r="I1554" i="3"/>
  <c r="K1553" i="3"/>
  <c r="I1553" i="3"/>
  <c r="K1552" i="3"/>
  <c r="I1552" i="3"/>
  <c r="K1551" i="3"/>
  <c r="I1551" i="3"/>
  <c r="K1550" i="3"/>
  <c r="I1550" i="3"/>
  <c r="K1549" i="3"/>
  <c r="I1549" i="3"/>
  <c r="K1548" i="3"/>
  <c r="I1548" i="3"/>
  <c r="K1547" i="3"/>
  <c r="I1547" i="3"/>
  <c r="K1546" i="3"/>
  <c r="I1546" i="3"/>
  <c r="K1545" i="3"/>
  <c r="I1545" i="3"/>
  <c r="K1544" i="3"/>
  <c r="I1544" i="3"/>
  <c r="K1543" i="3"/>
  <c r="I1543" i="3"/>
  <c r="K1542" i="3"/>
  <c r="I1542" i="3"/>
  <c r="K1541" i="3"/>
  <c r="I1541" i="3"/>
  <c r="K1540" i="3"/>
  <c r="I1540" i="3"/>
  <c r="K1539" i="3"/>
  <c r="I1539" i="3"/>
  <c r="K1538" i="3"/>
  <c r="I1538" i="3"/>
  <c r="K1537" i="3"/>
  <c r="I1537" i="3"/>
  <c r="K1536" i="3"/>
  <c r="I1536" i="3"/>
  <c r="K1535" i="3"/>
  <c r="I1535" i="3"/>
  <c r="K1534" i="3"/>
  <c r="I1534" i="3"/>
  <c r="K1533" i="3"/>
  <c r="I1533" i="3"/>
  <c r="K1532" i="3"/>
  <c r="I1532" i="3"/>
  <c r="K1531" i="3"/>
  <c r="I1531" i="3"/>
  <c r="K1530" i="3"/>
  <c r="I1530" i="3"/>
  <c r="K1529" i="3"/>
  <c r="I1529" i="3"/>
  <c r="K1528" i="3"/>
  <c r="I1528" i="3"/>
  <c r="K1527" i="3"/>
  <c r="I1527" i="3"/>
  <c r="K1526" i="3"/>
  <c r="I1526" i="3"/>
  <c r="K1525" i="3"/>
  <c r="I1525" i="3"/>
  <c r="K1524" i="3"/>
  <c r="I1524" i="3"/>
  <c r="K1523" i="3"/>
  <c r="I1523" i="3"/>
  <c r="K1522" i="3"/>
  <c r="I1522" i="3"/>
  <c r="K1521" i="3"/>
  <c r="I1521" i="3"/>
  <c r="K1520" i="3"/>
  <c r="I1520" i="3"/>
  <c r="K1519" i="3"/>
  <c r="I1519" i="3"/>
  <c r="K1518" i="3"/>
  <c r="I1518" i="3"/>
  <c r="K1517" i="3"/>
  <c r="I1517" i="3"/>
  <c r="K1516" i="3"/>
  <c r="I1516" i="3"/>
  <c r="K1515" i="3"/>
  <c r="I1515" i="3"/>
  <c r="K1514" i="3"/>
  <c r="I1514" i="3"/>
  <c r="K1513" i="3"/>
  <c r="I1513" i="3"/>
  <c r="K1512" i="3"/>
  <c r="I1512" i="3"/>
  <c r="K1511" i="3"/>
  <c r="I1511" i="3"/>
  <c r="K1510" i="3"/>
  <c r="I1510" i="3"/>
  <c r="K1509" i="3"/>
  <c r="I1509" i="3"/>
  <c r="K1508" i="3"/>
  <c r="I1508" i="3"/>
  <c r="K1507" i="3"/>
  <c r="I1507" i="3"/>
  <c r="K1506" i="3"/>
  <c r="I1506" i="3"/>
  <c r="K1505" i="3"/>
  <c r="I1505" i="3"/>
  <c r="K1504" i="3"/>
  <c r="I1504" i="3"/>
  <c r="K1503" i="3"/>
  <c r="I1503" i="3"/>
  <c r="K1502" i="3"/>
  <c r="I1502" i="3"/>
  <c r="K1501" i="3"/>
  <c r="I1501" i="3"/>
  <c r="K1500" i="3"/>
  <c r="I1500" i="3"/>
  <c r="K1499" i="3"/>
  <c r="I1499" i="3"/>
  <c r="K1498" i="3"/>
  <c r="I1498" i="3"/>
  <c r="K1497" i="3"/>
  <c r="I1497" i="3"/>
  <c r="K1496" i="3"/>
  <c r="I1496" i="3"/>
  <c r="K1495" i="3"/>
  <c r="I1495" i="3"/>
  <c r="K1494" i="3"/>
  <c r="I1494" i="3"/>
  <c r="K1493" i="3"/>
  <c r="I1493" i="3"/>
  <c r="K1492" i="3"/>
  <c r="I1492" i="3"/>
  <c r="K1491" i="3"/>
  <c r="I1491" i="3"/>
  <c r="K1490" i="3"/>
  <c r="I1490" i="3"/>
  <c r="K1489" i="3"/>
  <c r="I1489" i="3"/>
  <c r="K1488" i="3"/>
  <c r="I1488" i="3"/>
  <c r="K1487" i="3"/>
  <c r="I1487" i="3"/>
  <c r="K1486" i="3"/>
  <c r="I1486" i="3"/>
  <c r="K1485" i="3"/>
  <c r="I1485" i="3"/>
  <c r="K1484" i="3"/>
  <c r="I1484" i="3"/>
  <c r="K1483" i="3"/>
  <c r="I1483" i="3"/>
  <c r="K1482" i="3"/>
  <c r="I1482" i="3"/>
  <c r="K1481" i="3"/>
  <c r="I1481" i="3"/>
  <c r="K1480" i="3"/>
  <c r="I1480" i="3"/>
  <c r="K1479" i="3"/>
  <c r="I1479" i="3"/>
  <c r="K1478" i="3"/>
  <c r="I1478" i="3"/>
  <c r="K1477" i="3"/>
  <c r="I1477" i="3"/>
  <c r="K1476" i="3"/>
  <c r="I1476" i="3"/>
  <c r="K1475" i="3"/>
  <c r="I1475" i="3"/>
  <c r="K1474" i="3"/>
  <c r="I1474" i="3"/>
  <c r="K1473" i="3"/>
  <c r="I1473" i="3"/>
  <c r="K1472" i="3"/>
  <c r="I1472" i="3"/>
  <c r="K1471" i="3"/>
  <c r="I1471" i="3"/>
  <c r="K1470" i="3"/>
  <c r="I1470" i="3"/>
  <c r="K1469" i="3"/>
  <c r="I1469" i="3"/>
  <c r="K1468" i="3"/>
  <c r="I1468" i="3"/>
  <c r="K1467" i="3"/>
  <c r="I1467" i="3"/>
  <c r="K1466" i="3"/>
  <c r="I1466" i="3"/>
  <c r="K1465" i="3"/>
  <c r="I1465" i="3"/>
  <c r="K1464" i="3"/>
  <c r="I1464" i="3"/>
  <c r="K1463" i="3"/>
  <c r="I1463" i="3"/>
  <c r="K1462" i="3"/>
  <c r="I1462" i="3"/>
  <c r="K1461" i="3"/>
  <c r="I1461" i="3"/>
  <c r="K1460" i="3"/>
  <c r="I1460" i="3"/>
  <c r="K1459" i="3"/>
  <c r="I1459" i="3"/>
  <c r="K1458" i="3"/>
  <c r="I1458" i="3"/>
  <c r="K1457" i="3"/>
  <c r="I1457" i="3"/>
  <c r="K1456" i="3"/>
  <c r="I1456" i="3"/>
  <c r="K1455" i="3"/>
  <c r="I1455" i="3"/>
  <c r="K1454" i="3"/>
  <c r="I1454" i="3"/>
  <c r="K1453" i="3"/>
  <c r="I1453" i="3"/>
  <c r="K1452" i="3"/>
  <c r="I1452" i="3"/>
  <c r="K1451" i="3"/>
  <c r="I1451" i="3"/>
  <c r="K1450" i="3"/>
  <c r="I1450" i="3"/>
  <c r="K1449" i="3"/>
  <c r="I1449" i="3"/>
  <c r="K1448" i="3"/>
  <c r="I1448" i="3"/>
  <c r="K1447" i="3"/>
  <c r="I1447" i="3"/>
  <c r="K1446" i="3"/>
  <c r="I1446" i="3"/>
  <c r="K1445" i="3"/>
  <c r="I1445" i="3"/>
  <c r="K1444" i="3"/>
  <c r="I1444" i="3"/>
  <c r="K1443" i="3"/>
  <c r="I1443" i="3"/>
  <c r="K1442" i="3"/>
  <c r="I1442" i="3"/>
  <c r="K1441" i="3"/>
  <c r="I1441" i="3"/>
  <c r="K1440" i="3"/>
  <c r="I1440" i="3"/>
  <c r="K1439" i="3"/>
  <c r="I1439" i="3"/>
  <c r="K1438" i="3"/>
  <c r="I1438" i="3"/>
  <c r="K1437" i="3"/>
  <c r="I1437" i="3"/>
  <c r="K1436" i="3"/>
  <c r="I1436" i="3"/>
  <c r="K1435" i="3"/>
  <c r="I1435" i="3"/>
  <c r="K1434" i="3"/>
  <c r="I1434" i="3"/>
  <c r="K1433" i="3"/>
  <c r="I1433" i="3"/>
  <c r="K1432" i="3"/>
  <c r="I1432" i="3"/>
  <c r="K1431" i="3"/>
  <c r="I1431" i="3"/>
  <c r="K1430" i="3"/>
  <c r="I1430" i="3"/>
  <c r="K1429" i="3"/>
  <c r="I1429" i="3"/>
  <c r="K1428" i="3"/>
  <c r="I1428" i="3"/>
  <c r="K1427" i="3"/>
  <c r="I1427" i="3"/>
  <c r="K1426" i="3"/>
  <c r="I1426" i="3"/>
  <c r="K1425" i="3"/>
  <c r="I1425" i="3"/>
  <c r="K1424" i="3"/>
  <c r="I1424" i="3"/>
  <c r="K1423" i="3"/>
  <c r="I1423" i="3"/>
  <c r="K1422" i="3"/>
  <c r="I1422" i="3"/>
  <c r="K1421" i="3"/>
  <c r="I1421" i="3"/>
  <c r="K1420" i="3"/>
  <c r="I1420" i="3"/>
  <c r="K1419" i="3"/>
  <c r="I1419" i="3"/>
  <c r="K1418" i="3"/>
  <c r="I1418" i="3"/>
  <c r="K1417" i="3"/>
  <c r="I1417" i="3"/>
  <c r="K1416" i="3"/>
  <c r="I1416" i="3"/>
  <c r="K1415" i="3"/>
  <c r="I1415" i="3"/>
  <c r="K1414" i="3"/>
  <c r="I1414" i="3"/>
  <c r="K1413" i="3"/>
  <c r="I1413" i="3"/>
  <c r="K1412" i="3"/>
  <c r="I1412" i="3"/>
  <c r="K1411" i="3"/>
  <c r="I1411" i="3"/>
  <c r="K1410" i="3"/>
  <c r="I1410" i="3"/>
  <c r="K1409" i="3"/>
  <c r="I1409" i="3"/>
  <c r="K1408" i="3"/>
  <c r="I1408" i="3"/>
  <c r="K1407" i="3"/>
  <c r="I1407" i="3"/>
  <c r="K1406" i="3"/>
  <c r="I1406" i="3"/>
  <c r="K1405" i="3"/>
  <c r="I1405" i="3"/>
  <c r="K1404" i="3"/>
  <c r="I1404" i="3"/>
  <c r="K1403" i="3"/>
  <c r="I1403" i="3"/>
  <c r="K1402" i="3"/>
  <c r="I1402" i="3"/>
  <c r="K1401" i="3"/>
  <c r="I1401" i="3"/>
  <c r="K1400" i="3"/>
  <c r="I1400" i="3"/>
  <c r="K1399" i="3"/>
  <c r="I1399" i="3"/>
  <c r="K1398" i="3"/>
  <c r="I1398" i="3"/>
  <c r="K1397" i="3"/>
  <c r="I1397" i="3"/>
  <c r="K1396" i="3"/>
  <c r="I1396" i="3"/>
  <c r="K1395" i="3"/>
  <c r="I1395" i="3"/>
  <c r="K1394" i="3"/>
  <c r="I1394" i="3"/>
  <c r="K1393" i="3"/>
  <c r="I1393" i="3"/>
  <c r="E52" i="30"/>
  <c r="F52" i="30"/>
  <c r="E51" i="30"/>
  <c r="N51" i="30"/>
  <c r="E50" i="30"/>
  <c r="N50" i="30"/>
  <c r="E49" i="30"/>
  <c r="F49" i="30"/>
  <c r="E48" i="30"/>
  <c r="F48" i="30" s="1"/>
  <c r="F47" i="30"/>
  <c r="E46" i="30"/>
  <c r="F46" i="30"/>
  <c r="E45" i="30"/>
  <c r="M45" i="30"/>
  <c r="E44" i="30"/>
  <c r="N44" i="30"/>
  <c r="E43" i="30"/>
  <c r="M43" i="30"/>
  <c r="J42" i="30"/>
  <c r="E42" i="30"/>
  <c r="M42" i="30" s="1"/>
  <c r="E41" i="30"/>
  <c r="F41" i="30" s="1"/>
  <c r="E40" i="30"/>
  <c r="F40" i="30" s="1"/>
  <c r="E39" i="30"/>
  <c r="N39" i="30" s="1"/>
  <c r="E38" i="30"/>
  <c r="N38" i="30"/>
  <c r="E37" i="30"/>
  <c r="E36" i="30"/>
  <c r="N36" i="30"/>
  <c r="N35" i="30"/>
  <c r="M35" i="30"/>
  <c r="F35" i="30"/>
  <c r="E34" i="30"/>
  <c r="F34" i="30"/>
  <c r="E33" i="30"/>
  <c r="F33" i="30"/>
  <c r="N33" i="30"/>
  <c r="E32" i="30"/>
  <c r="E31" i="30"/>
  <c r="E30" i="30"/>
  <c r="N30" i="30" s="1"/>
  <c r="E29" i="30"/>
  <c r="N29" i="30" s="1"/>
  <c r="E28" i="30"/>
  <c r="N28" i="30" s="1"/>
  <c r="E27" i="30"/>
  <c r="E26" i="30"/>
  <c r="M26" i="30"/>
  <c r="E25" i="30"/>
  <c r="N25" i="30" s="1"/>
  <c r="E24" i="30"/>
  <c r="N24" i="30"/>
  <c r="E23" i="30"/>
  <c r="E22" i="30"/>
  <c r="N22" i="30"/>
  <c r="E21" i="30"/>
  <c r="E20" i="30"/>
  <c r="F20" i="30" s="1"/>
  <c r="E19" i="30"/>
  <c r="E18" i="30"/>
  <c r="M18" i="30" s="1"/>
  <c r="E17" i="30"/>
  <c r="N16" i="30"/>
  <c r="M16" i="30"/>
  <c r="N15" i="30"/>
  <c r="M15" i="30"/>
  <c r="E14" i="30"/>
  <c r="F14" i="30" s="1"/>
  <c r="E13" i="30"/>
  <c r="M13" i="30"/>
  <c r="E12" i="30"/>
  <c r="N11" i="30"/>
  <c r="M11" i="30"/>
  <c r="F11" i="30"/>
  <c r="N10" i="30"/>
  <c r="M10" i="30"/>
  <c r="F10" i="30"/>
  <c r="E9" i="30"/>
  <c r="F9" i="30" s="1"/>
  <c r="E8" i="30"/>
  <c r="E7" i="30"/>
  <c r="N7" i="30" s="1"/>
  <c r="E6" i="30"/>
  <c r="E5" i="30"/>
  <c r="F5" i="30" s="1"/>
  <c r="B5" i="30"/>
  <c r="B14" i="30" s="1"/>
  <c r="E4" i="30"/>
  <c r="F4" i="30" s="1"/>
  <c r="E3" i="30"/>
  <c r="F3" i="30" s="1"/>
  <c r="E2" i="30"/>
  <c r="M2" i="30" s="1"/>
  <c r="E52" i="29"/>
  <c r="F52" i="29" s="1"/>
  <c r="E51" i="29"/>
  <c r="M51" i="29" s="1"/>
  <c r="N51" i="29"/>
  <c r="E50" i="29"/>
  <c r="N50" i="29" s="1"/>
  <c r="E49" i="29"/>
  <c r="N49" i="29" s="1"/>
  <c r="E48" i="29"/>
  <c r="N48" i="29" s="1"/>
  <c r="F47" i="29"/>
  <c r="E46" i="29"/>
  <c r="E45" i="29"/>
  <c r="N45" i="29" s="1"/>
  <c r="E44" i="29"/>
  <c r="N44" i="29"/>
  <c r="E43" i="29"/>
  <c r="F43" i="29"/>
  <c r="J42" i="29"/>
  <c r="E42" i="29"/>
  <c r="N42" i="29" s="1"/>
  <c r="E41" i="29"/>
  <c r="M41" i="29"/>
  <c r="E40" i="29"/>
  <c r="F40" i="29"/>
  <c r="E39" i="29"/>
  <c r="E38" i="29"/>
  <c r="F38" i="29" s="1"/>
  <c r="E37" i="29"/>
  <c r="N37" i="29"/>
  <c r="E36" i="29"/>
  <c r="M36" i="29"/>
  <c r="N35" i="29"/>
  <c r="M35" i="29"/>
  <c r="F35" i="29"/>
  <c r="E34" i="29"/>
  <c r="N34" i="29"/>
  <c r="E33" i="29"/>
  <c r="E32" i="29"/>
  <c r="F32" i="29" s="1"/>
  <c r="E31" i="29"/>
  <c r="F31" i="29"/>
  <c r="E30" i="29"/>
  <c r="F30" i="29" s="1"/>
  <c r="E29" i="29"/>
  <c r="N29" i="29" s="1"/>
  <c r="E28" i="29"/>
  <c r="E27" i="29"/>
  <c r="M27" i="29" s="1"/>
  <c r="E26" i="29"/>
  <c r="F26" i="29"/>
  <c r="E25" i="29"/>
  <c r="F25" i="29" s="1"/>
  <c r="E24" i="29"/>
  <c r="E23" i="29"/>
  <c r="M23" i="29" s="1"/>
  <c r="E22" i="29"/>
  <c r="E21" i="29"/>
  <c r="N21" i="29" s="1"/>
  <c r="E20" i="29"/>
  <c r="E19" i="29"/>
  <c r="M19" i="29"/>
  <c r="E18" i="29"/>
  <c r="M18" i="29" s="1"/>
  <c r="E17" i="29"/>
  <c r="N17" i="29" s="1"/>
  <c r="N16" i="29"/>
  <c r="M16" i="29"/>
  <c r="N15" i="29"/>
  <c r="M15" i="29"/>
  <c r="E14" i="29"/>
  <c r="F14" i="29" s="1"/>
  <c r="E13" i="29"/>
  <c r="F13" i="29" s="1"/>
  <c r="E12" i="29"/>
  <c r="N12" i="29" s="1"/>
  <c r="N11" i="29"/>
  <c r="M11" i="29"/>
  <c r="F11" i="29"/>
  <c r="N10" i="29"/>
  <c r="M10" i="29"/>
  <c r="F10" i="29"/>
  <c r="E9" i="29"/>
  <c r="N9" i="29"/>
  <c r="E8" i="29"/>
  <c r="M8" i="29" s="1"/>
  <c r="E7" i="29"/>
  <c r="N7" i="29" s="1"/>
  <c r="E6" i="29"/>
  <c r="F6" i="29" s="1"/>
  <c r="E5" i="29"/>
  <c r="F5" i="29"/>
  <c r="B5" i="29"/>
  <c r="B8" i="29" s="1"/>
  <c r="B9" i="29"/>
  <c r="E4" i="29"/>
  <c r="M4" i="29"/>
  <c r="E3" i="29"/>
  <c r="N3" i="29" s="1"/>
  <c r="E2" i="29"/>
  <c r="M2" i="29" s="1"/>
  <c r="E52" i="28"/>
  <c r="F52" i="28" s="1"/>
  <c r="E51" i="28"/>
  <c r="N51" i="28" s="1"/>
  <c r="E50" i="28"/>
  <c r="F50" i="28" s="1"/>
  <c r="E49" i="28"/>
  <c r="M49" i="28" s="1"/>
  <c r="E48" i="28"/>
  <c r="N48" i="28"/>
  <c r="F47" i="28"/>
  <c r="E46" i="28"/>
  <c r="N46" i="28" s="1"/>
  <c r="E45" i="28"/>
  <c r="M45" i="28" s="1"/>
  <c r="E44" i="28"/>
  <c r="M44" i="28" s="1"/>
  <c r="E43" i="28"/>
  <c r="N43" i="28" s="1"/>
  <c r="J42" i="28"/>
  <c r="E42" i="28"/>
  <c r="F42" i="28"/>
  <c r="E41" i="28"/>
  <c r="N41" i="28"/>
  <c r="E40" i="28"/>
  <c r="M40" i="28"/>
  <c r="E39" i="28"/>
  <c r="M39" i="28" s="1"/>
  <c r="E38" i="28"/>
  <c r="N38" i="28" s="1"/>
  <c r="E37" i="28"/>
  <c r="N37" i="28" s="1"/>
  <c r="E36" i="28"/>
  <c r="F36" i="28" s="1"/>
  <c r="N35" i="28"/>
  <c r="M35" i="28"/>
  <c r="I35" i="28"/>
  <c r="F35" i="28"/>
  <c r="E34" i="28"/>
  <c r="M34" i="28"/>
  <c r="E33" i="28"/>
  <c r="M33" i="28" s="1"/>
  <c r="J32" i="28"/>
  <c r="E32" i="28"/>
  <c r="J31" i="28"/>
  <c r="E31" i="28"/>
  <c r="J30" i="28"/>
  <c r="E30" i="28"/>
  <c r="N30" i="28"/>
  <c r="J29" i="28"/>
  <c r="E29" i="28"/>
  <c r="N29" i="28" s="1"/>
  <c r="E28" i="28"/>
  <c r="M28" i="28" s="1"/>
  <c r="E27" i="28"/>
  <c r="F27" i="28"/>
  <c r="E26" i="28"/>
  <c r="M26" i="28"/>
  <c r="E25" i="28"/>
  <c r="M25" i="28"/>
  <c r="E24" i="28"/>
  <c r="E23" i="28"/>
  <c r="N23" i="28"/>
  <c r="E22" i="28"/>
  <c r="F22" i="28"/>
  <c r="E21" i="28"/>
  <c r="M21" i="28" s="1"/>
  <c r="N21" i="28"/>
  <c r="E20" i="28"/>
  <c r="N20" i="28"/>
  <c r="E19" i="28"/>
  <c r="N19" i="28"/>
  <c r="E18" i="28"/>
  <c r="E17" i="28"/>
  <c r="N16" i="28"/>
  <c r="M16" i="28"/>
  <c r="N15" i="28"/>
  <c r="M15" i="28"/>
  <c r="E14" i="28"/>
  <c r="E13" i="28"/>
  <c r="N13" i="28" s="1"/>
  <c r="E12" i="28"/>
  <c r="M12" i="28" s="1"/>
  <c r="N11" i="28"/>
  <c r="M11" i="28"/>
  <c r="F11" i="28"/>
  <c r="N10" i="28"/>
  <c r="M10" i="28"/>
  <c r="F10" i="28"/>
  <c r="E9" i="28"/>
  <c r="E8" i="28"/>
  <c r="N8" i="28"/>
  <c r="E7" i="28"/>
  <c r="F7" i="28"/>
  <c r="E6" i="28"/>
  <c r="E5" i="28"/>
  <c r="F5" i="28"/>
  <c r="B5" i="28"/>
  <c r="B27" i="28" s="1"/>
  <c r="E4" i="28"/>
  <c r="M4" i="28" s="1"/>
  <c r="E3" i="28"/>
  <c r="M3" i="28" s="1"/>
  <c r="E2" i="28"/>
  <c r="M2" i="28"/>
  <c r="E52" i="27"/>
  <c r="F52" i="27"/>
  <c r="E51" i="27"/>
  <c r="N51" i="27"/>
  <c r="E50" i="27"/>
  <c r="M50" i="27"/>
  <c r="E49" i="27"/>
  <c r="N49" i="27" s="1"/>
  <c r="E48" i="27"/>
  <c r="F48" i="27" s="1"/>
  <c r="F47" i="27"/>
  <c r="E46" i="27"/>
  <c r="N46" i="27" s="1"/>
  <c r="M46" i="27"/>
  <c r="E45" i="27"/>
  <c r="F45" i="27"/>
  <c r="E44" i="27"/>
  <c r="F44" i="27"/>
  <c r="E43" i="27"/>
  <c r="F43" i="27" s="1"/>
  <c r="M43" i="27"/>
  <c r="J42" i="27"/>
  <c r="E42" i="27"/>
  <c r="M42" i="27" s="1"/>
  <c r="E41" i="27"/>
  <c r="M41" i="27" s="1"/>
  <c r="E40" i="27"/>
  <c r="M40" i="27" s="1"/>
  <c r="E39" i="27"/>
  <c r="F39" i="27"/>
  <c r="E38" i="27"/>
  <c r="F38" i="27" s="1"/>
  <c r="E37" i="27"/>
  <c r="N37" i="27"/>
  <c r="E36" i="27"/>
  <c r="N36" i="27" s="1"/>
  <c r="N35" i="27"/>
  <c r="M35" i="27"/>
  <c r="I35" i="27"/>
  <c r="F35" i="27"/>
  <c r="E34" i="27"/>
  <c r="N34" i="27"/>
  <c r="M34" i="27"/>
  <c r="E33" i="27"/>
  <c r="N33" i="27"/>
  <c r="J32" i="27"/>
  <c r="E32" i="27"/>
  <c r="J31" i="27"/>
  <c r="E31" i="27"/>
  <c r="M31" i="27"/>
  <c r="J30" i="27"/>
  <c r="E30" i="27"/>
  <c r="N30" i="27" s="1"/>
  <c r="J29" i="27"/>
  <c r="E29" i="27"/>
  <c r="N29" i="27"/>
  <c r="E28" i="27"/>
  <c r="F28" i="27" s="1"/>
  <c r="N28" i="27"/>
  <c r="E27" i="27"/>
  <c r="M27" i="27"/>
  <c r="E26" i="27"/>
  <c r="M26" i="27" s="1"/>
  <c r="E25" i="27"/>
  <c r="M25" i="27" s="1"/>
  <c r="E24" i="27"/>
  <c r="E23" i="27"/>
  <c r="F23" i="27" s="1"/>
  <c r="E22" i="27"/>
  <c r="M22" i="27" s="1"/>
  <c r="E21" i="27"/>
  <c r="M21" i="27" s="1"/>
  <c r="E20" i="27"/>
  <c r="N20" i="27" s="1"/>
  <c r="F20" i="27"/>
  <c r="E19" i="27"/>
  <c r="E18" i="27"/>
  <c r="N18" i="27"/>
  <c r="E17" i="27"/>
  <c r="M17" i="27"/>
  <c r="N16" i="27"/>
  <c r="M16" i="27"/>
  <c r="N15" i="27"/>
  <c r="M15" i="27"/>
  <c r="E14" i="27"/>
  <c r="F14" i="27"/>
  <c r="E13" i="27"/>
  <c r="N13" i="27" s="1"/>
  <c r="E12" i="27"/>
  <c r="N11" i="27"/>
  <c r="M11" i="27"/>
  <c r="F11" i="27"/>
  <c r="N10" i="27"/>
  <c r="M10" i="27"/>
  <c r="F10" i="27"/>
  <c r="E9" i="27"/>
  <c r="F9" i="27" s="1"/>
  <c r="E8" i="27"/>
  <c r="F8" i="27"/>
  <c r="E7" i="27"/>
  <c r="F7" i="27" s="1"/>
  <c r="E6" i="27"/>
  <c r="F6" i="27" s="1"/>
  <c r="E5" i="27"/>
  <c r="B5" i="27"/>
  <c r="B45" i="27" s="1"/>
  <c r="J37" i="27" s="1"/>
  <c r="E4" i="27"/>
  <c r="F4" i="27" s="1"/>
  <c r="E3" i="27"/>
  <c r="F3" i="27"/>
  <c r="E2" i="27"/>
  <c r="M2" i="27" s="1"/>
  <c r="J42" i="15"/>
  <c r="J32" i="15"/>
  <c r="J31" i="15"/>
  <c r="J30" i="15"/>
  <c r="J29" i="15"/>
  <c r="D30" i="4"/>
  <c r="B30" i="4"/>
  <c r="E3" i="25"/>
  <c r="N3" i="25" s="1"/>
  <c r="E4" i="25"/>
  <c r="E5" i="25"/>
  <c r="F5" i="25"/>
  <c r="E6" i="25"/>
  <c r="M6" i="25" s="1"/>
  <c r="E7" i="25"/>
  <c r="M7" i="25" s="1"/>
  <c r="E8" i="25"/>
  <c r="N8" i="25" s="1"/>
  <c r="E9" i="25"/>
  <c r="N9" i="25"/>
  <c r="E12" i="25"/>
  <c r="F12" i="25"/>
  <c r="E13" i="25"/>
  <c r="M13" i="25"/>
  <c r="E14" i="25"/>
  <c r="E17" i="25"/>
  <c r="F17" i="25"/>
  <c r="E18" i="25"/>
  <c r="N18" i="25"/>
  <c r="E19" i="25"/>
  <c r="E20" i="25"/>
  <c r="F20" i="25"/>
  <c r="E21" i="25"/>
  <c r="M21" i="25"/>
  <c r="E22" i="25"/>
  <c r="M22" i="25"/>
  <c r="E23" i="25"/>
  <c r="E24" i="25"/>
  <c r="M24" i="25"/>
  <c r="E25" i="25"/>
  <c r="N25" i="25"/>
  <c r="E26" i="25"/>
  <c r="E27" i="25"/>
  <c r="E28" i="25"/>
  <c r="N28" i="25" s="1"/>
  <c r="E29" i="25"/>
  <c r="E30" i="25"/>
  <c r="M30" i="25"/>
  <c r="E31" i="25"/>
  <c r="E32" i="25"/>
  <c r="N32" i="25"/>
  <c r="E33" i="25"/>
  <c r="E34" i="25"/>
  <c r="E36" i="25"/>
  <c r="E37" i="25"/>
  <c r="N37" i="25" s="1"/>
  <c r="E38" i="25"/>
  <c r="M38" i="25"/>
  <c r="E39" i="25"/>
  <c r="M39" i="25" s="1"/>
  <c r="E40" i="25"/>
  <c r="F40" i="25" s="1"/>
  <c r="E41" i="25"/>
  <c r="F41" i="25" s="1"/>
  <c r="E42" i="25"/>
  <c r="E43" i="25"/>
  <c r="M43" i="25"/>
  <c r="E44" i="25"/>
  <c r="M44" i="25" s="1"/>
  <c r="E45" i="25"/>
  <c r="M45" i="25" s="1"/>
  <c r="E46" i="25"/>
  <c r="E48" i="25"/>
  <c r="E49" i="25"/>
  <c r="F49" i="25"/>
  <c r="E50" i="25"/>
  <c r="M50" i="25"/>
  <c r="E51" i="25"/>
  <c r="N51" i="25"/>
  <c r="E52" i="25"/>
  <c r="F52" i="25" s="1"/>
  <c r="M52" i="25"/>
  <c r="E3" i="24"/>
  <c r="M3" i="24" s="1"/>
  <c r="E4" i="24"/>
  <c r="N4" i="24" s="1"/>
  <c r="E5" i="24"/>
  <c r="N5" i="24"/>
  <c r="E6" i="24"/>
  <c r="F6" i="24"/>
  <c r="E7" i="24"/>
  <c r="M7" i="24"/>
  <c r="E8" i="24"/>
  <c r="N8" i="24"/>
  <c r="E9" i="24"/>
  <c r="M9" i="24" s="1"/>
  <c r="N9" i="24"/>
  <c r="E12" i="24"/>
  <c r="E13" i="24"/>
  <c r="M13" i="24" s="1"/>
  <c r="E14" i="24"/>
  <c r="E17" i="24"/>
  <c r="E18" i="24"/>
  <c r="E19" i="24"/>
  <c r="N19" i="24" s="1"/>
  <c r="E20" i="24"/>
  <c r="M20" i="24" s="1"/>
  <c r="E21" i="24"/>
  <c r="M21" i="24"/>
  <c r="E22" i="24"/>
  <c r="N22" i="24" s="1"/>
  <c r="E23" i="24"/>
  <c r="E24" i="24"/>
  <c r="E25" i="24"/>
  <c r="E26" i="24"/>
  <c r="F26" i="24"/>
  <c r="E27" i="24"/>
  <c r="F27" i="24" s="1"/>
  <c r="E28" i="24"/>
  <c r="E29" i="24"/>
  <c r="M29" i="24" s="1"/>
  <c r="E30" i="24"/>
  <c r="F30" i="24" s="1"/>
  <c r="E31" i="24"/>
  <c r="F31" i="24"/>
  <c r="E32" i="24"/>
  <c r="E33" i="24"/>
  <c r="F33" i="24" s="1"/>
  <c r="E34" i="24"/>
  <c r="E36" i="24"/>
  <c r="N36" i="24"/>
  <c r="E37" i="24"/>
  <c r="E38" i="24"/>
  <c r="E39" i="24"/>
  <c r="N39" i="24" s="1"/>
  <c r="E40" i="24"/>
  <c r="N40" i="24" s="1"/>
  <c r="E41" i="24"/>
  <c r="M41" i="24" s="1"/>
  <c r="E42" i="24"/>
  <c r="E43" i="24"/>
  <c r="E44" i="24"/>
  <c r="N44" i="24"/>
  <c r="E45" i="24"/>
  <c r="E46" i="24"/>
  <c r="E48" i="24"/>
  <c r="N48" i="24"/>
  <c r="E49" i="24"/>
  <c r="F49" i="24"/>
  <c r="E50" i="24"/>
  <c r="N50" i="24"/>
  <c r="E51" i="24"/>
  <c r="E52" i="24"/>
  <c r="N52" i="24"/>
  <c r="E3" i="23"/>
  <c r="F3" i="23" s="1"/>
  <c r="E4" i="23"/>
  <c r="N4" i="23" s="1"/>
  <c r="E5" i="23"/>
  <c r="F5" i="23" s="1"/>
  <c r="E6" i="23"/>
  <c r="N6" i="23" s="1"/>
  <c r="E7" i="23"/>
  <c r="N7" i="23" s="1"/>
  <c r="E8" i="23"/>
  <c r="F8" i="23" s="1"/>
  <c r="E9" i="23"/>
  <c r="E12" i="23"/>
  <c r="F12" i="23" s="1"/>
  <c r="E13" i="23"/>
  <c r="M13" i="23" s="1"/>
  <c r="E14" i="23"/>
  <c r="N14" i="23" s="1"/>
  <c r="E17" i="23"/>
  <c r="E18" i="23"/>
  <c r="F18" i="23" s="1"/>
  <c r="E19" i="23"/>
  <c r="F19" i="23"/>
  <c r="E20" i="23"/>
  <c r="E21" i="23"/>
  <c r="E22" i="23"/>
  <c r="F22" i="23" s="1"/>
  <c r="E23" i="23"/>
  <c r="F23" i="23" s="1"/>
  <c r="E24" i="23"/>
  <c r="E25" i="23"/>
  <c r="N25" i="23" s="1"/>
  <c r="E26" i="23"/>
  <c r="M26" i="23" s="1"/>
  <c r="E27" i="23"/>
  <c r="N27" i="23" s="1"/>
  <c r="E28" i="23"/>
  <c r="E29" i="23"/>
  <c r="E30" i="23"/>
  <c r="F30" i="23" s="1"/>
  <c r="E31" i="23"/>
  <c r="M31" i="23" s="1"/>
  <c r="E32" i="23"/>
  <c r="F32" i="23"/>
  <c r="E33" i="23"/>
  <c r="E34" i="23"/>
  <c r="N34" i="23"/>
  <c r="E36" i="23"/>
  <c r="F36" i="23"/>
  <c r="E37" i="23"/>
  <c r="F37" i="23" s="1"/>
  <c r="E38" i="23"/>
  <c r="E39" i="23"/>
  <c r="N39" i="23"/>
  <c r="E40" i="23"/>
  <c r="F40" i="23"/>
  <c r="E41" i="23"/>
  <c r="F41" i="23"/>
  <c r="E42" i="23"/>
  <c r="E43" i="23"/>
  <c r="F43" i="23" s="1"/>
  <c r="E44" i="23"/>
  <c r="M44" i="23"/>
  <c r="E45" i="23"/>
  <c r="F45" i="23"/>
  <c r="E46" i="23"/>
  <c r="E48" i="23"/>
  <c r="E49" i="23"/>
  <c r="N49" i="23"/>
  <c r="E50" i="23"/>
  <c r="M50" i="23"/>
  <c r="E51" i="23"/>
  <c r="E52" i="23"/>
  <c r="E3" i="22"/>
  <c r="F3" i="22" s="1"/>
  <c r="E4" i="22"/>
  <c r="E5" i="22"/>
  <c r="N5" i="22"/>
  <c r="E6" i="22"/>
  <c r="M6" i="22"/>
  <c r="E7" i="22"/>
  <c r="E8" i="22"/>
  <c r="M8" i="22"/>
  <c r="E9" i="22"/>
  <c r="N9" i="22" s="1"/>
  <c r="E12" i="22"/>
  <c r="E13" i="22"/>
  <c r="E14" i="22"/>
  <c r="E17" i="22"/>
  <c r="N17" i="22" s="1"/>
  <c r="E18" i="22"/>
  <c r="N18" i="22"/>
  <c r="E19" i="22"/>
  <c r="E20" i="22"/>
  <c r="F20" i="22" s="1"/>
  <c r="E21" i="22"/>
  <c r="N21" i="22" s="1"/>
  <c r="E22" i="22"/>
  <c r="E23" i="22"/>
  <c r="E24" i="22"/>
  <c r="E25" i="22"/>
  <c r="N25" i="22" s="1"/>
  <c r="E26" i="22"/>
  <c r="M26" i="22"/>
  <c r="E27" i="22"/>
  <c r="N27" i="22" s="1"/>
  <c r="E28" i="22"/>
  <c r="F28" i="22" s="1"/>
  <c r="E29" i="22"/>
  <c r="N29" i="22" s="1"/>
  <c r="E30" i="22"/>
  <c r="E31" i="22"/>
  <c r="F31" i="22"/>
  <c r="E32" i="22"/>
  <c r="E33" i="22"/>
  <c r="E34" i="22"/>
  <c r="N34" i="22" s="1"/>
  <c r="E36" i="22"/>
  <c r="N36" i="22" s="1"/>
  <c r="E37" i="22"/>
  <c r="N37" i="22" s="1"/>
  <c r="E38" i="22"/>
  <c r="F38" i="22"/>
  <c r="E39" i="22"/>
  <c r="E40" i="22"/>
  <c r="M40" i="22"/>
  <c r="E41" i="22"/>
  <c r="E42" i="22"/>
  <c r="E43" i="22"/>
  <c r="N43" i="22"/>
  <c r="E44" i="22"/>
  <c r="M44" i="22"/>
  <c r="E45" i="22"/>
  <c r="N45" i="22"/>
  <c r="E46" i="22"/>
  <c r="M46" i="22" s="1"/>
  <c r="E48" i="22"/>
  <c r="M48" i="22"/>
  <c r="E49" i="22"/>
  <c r="N49" i="22" s="1"/>
  <c r="E50" i="22"/>
  <c r="E51" i="22"/>
  <c r="E52" i="22"/>
  <c r="M52" i="22" s="1"/>
  <c r="E3" i="21"/>
  <c r="N3" i="21" s="1"/>
  <c r="E4" i="21"/>
  <c r="N4" i="21"/>
  <c r="E5" i="21"/>
  <c r="E6" i="21"/>
  <c r="N6" i="21" s="1"/>
  <c r="E7" i="21"/>
  <c r="N7" i="21" s="1"/>
  <c r="E8" i="21"/>
  <c r="E9" i="21"/>
  <c r="M9" i="21"/>
  <c r="E12" i="21"/>
  <c r="M12" i="21" s="1"/>
  <c r="E13" i="21"/>
  <c r="N13" i="21" s="1"/>
  <c r="E14" i="21"/>
  <c r="M14" i="21"/>
  <c r="E17" i="21"/>
  <c r="E18" i="21"/>
  <c r="F18" i="21"/>
  <c r="E19" i="21"/>
  <c r="N19" i="21"/>
  <c r="E20" i="21"/>
  <c r="N20" i="21"/>
  <c r="E21" i="21"/>
  <c r="F21" i="21" s="1"/>
  <c r="E22" i="21"/>
  <c r="E23" i="21"/>
  <c r="F23" i="21"/>
  <c r="E24" i="21"/>
  <c r="E25" i="21"/>
  <c r="N25" i="21" s="1"/>
  <c r="E26" i="21"/>
  <c r="N26" i="21" s="1"/>
  <c r="E27" i="21"/>
  <c r="E28" i="21"/>
  <c r="F28" i="21"/>
  <c r="E29" i="21"/>
  <c r="F29" i="21"/>
  <c r="E30" i="21"/>
  <c r="E31" i="21"/>
  <c r="E32" i="21"/>
  <c r="F32" i="21" s="1"/>
  <c r="E33" i="21"/>
  <c r="N33" i="21" s="1"/>
  <c r="E34" i="21"/>
  <c r="E36" i="21"/>
  <c r="E37" i="21"/>
  <c r="N37" i="21"/>
  <c r="E38" i="21"/>
  <c r="E39" i="21"/>
  <c r="F39" i="21"/>
  <c r="E40" i="21"/>
  <c r="N40" i="21" s="1"/>
  <c r="E41" i="21"/>
  <c r="N41" i="21" s="1"/>
  <c r="E42" i="21"/>
  <c r="E43" i="21"/>
  <c r="N43" i="21"/>
  <c r="E44" i="21"/>
  <c r="E45" i="21"/>
  <c r="F45" i="21"/>
  <c r="E46" i="21"/>
  <c r="F46" i="21" s="1"/>
  <c r="E48" i="21"/>
  <c r="M48" i="21" s="1"/>
  <c r="E49" i="21"/>
  <c r="E50" i="21"/>
  <c r="F50" i="21"/>
  <c r="E51" i="21"/>
  <c r="E52" i="21"/>
  <c r="E3" i="20"/>
  <c r="E4" i="20"/>
  <c r="E5" i="20"/>
  <c r="M5" i="20" s="1"/>
  <c r="E6" i="20"/>
  <c r="F6" i="20"/>
  <c r="E7" i="20"/>
  <c r="N7" i="20"/>
  <c r="E8" i="20"/>
  <c r="E9" i="20"/>
  <c r="E12" i="20"/>
  <c r="M12" i="20"/>
  <c r="E13" i="20"/>
  <c r="F13" i="20" s="1"/>
  <c r="E14" i="20"/>
  <c r="E17" i="20"/>
  <c r="N17" i="20" s="1"/>
  <c r="E18" i="20"/>
  <c r="E19" i="20"/>
  <c r="E20" i="20"/>
  <c r="E21" i="20"/>
  <c r="E22" i="20"/>
  <c r="N22" i="20" s="1"/>
  <c r="E23" i="20"/>
  <c r="N23" i="20"/>
  <c r="E24" i="20"/>
  <c r="E25" i="20"/>
  <c r="E26" i="20"/>
  <c r="N26" i="20" s="1"/>
  <c r="E27" i="20"/>
  <c r="M27" i="20" s="1"/>
  <c r="E28" i="20"/>
  <c r="M28" i="20" s="1"/>
  <c r="E29" i="20"/>
  <c r="N29" i="20" s="1"/>
  <c r="E30" i="20"/>
  <c r="E31" i="20"/>
  <c r="M31" i="20" s="1"/>
  <c r="E32" i="20"/>
  <c r="E33" i="20"/>
  <c r="E34" i="20"/>
  <c r="F34" i="20" s="1"/>
  <c r="E36" i="20"/>
  <c r="F36" i="20" s="1"/>
  <c r="E37" i="20"/>
  <c r="N37" i="20"/>
  <c r="E38" i="20"/>
  <c r="E39" i="20"/>
  <c r="N39" i="20" s="1"/>
  <c r="E40" i="20"/>
  <c r="F40" i="20"/>
  <c r="E41" i="20"/>
  <c r="M41" i="20" s="1"/>
  <c r="E42" i="20"/>
  <c r="E43" i="20"/>
  <c r="E44" i="20"/>
  <c r="E45" i="20"/>
  <c r="E46" i="20"/>
  <c r="N46" i="20"/>
  <c r="E48" i="20"/>
  <c r="E49" i="20"/>
  <c r="M49" i="20"/>
  <c r="E50" i="20"/>
  <c r="N50" i="20" s="1"/>
  <c r="E51" i="20"/>
  <c r="N51" i="20"/>
  <c r="E52" i="20"/>
  <c r="E3" i="19"/>
  <c r="E4" i="19"/>
  <c r="F4" i="19"/>
  <c r="E5" i="19"/>
  <c r="N5" i="19"/>
  <c r="E6" i="19"/>
  <c r="E7" i="19"/>
  <c r="F7" i="19"/>
  <c r="E8" i="19"/>
  <c r="E9" i="19"/>
  <c r="N9" i="19"/>
  <c r="E12" i="19"/>
  <c r="M12" i="19"/>
  <c r="E13" i="19"/>
  <c r="M13" i="19"/>
  <c r="E14" i="19"/>
  <c r="E17" i="19"/>
  <c r="M17" i="19"/>
  <c r="E18" i="19"/>
  <c r="E19" i="19"/>
  <c r="E20" i="19"/>
  <c r="N20" i="19"/>
  <c r="E21" i="19"/>
  <c r="E22" i="19"/>
  <c r="E23" i="19"/>
  <c r="E24" i="19"/>
  <c r="E25" i="19"/>
  <c r="F25" i="19" s="1"/>
  <c r="E26" i="19"/>
  <c r="E27" i="19"/>
  <c r="E28" i="19"/>
  <c r="N28" i="19"/>
  <c r="E29" i="19"/>
  <c r="M29" i="19" s="1"/>
  <c r="E30" i="19"/>
  <c r="F30" i="19" s="1"/>
  <c r="E31" i="19"/>
  <c r="N31" i="19" s="1"/>
  <c r="E32" i="19"/>
  <c r="N32" i="19" s="1"/>
  <c r="E33" i="19"/>
  <c r="N33" i="19"/>
  <c r="E34" i="19"/>
  <c r="E36" i="19"/>
  <c r="F36" i="19" s="1"/>
  <c r="E37" i="19"/>
  <c r="F37" i="19"/>
  <c r="E38" i="19"/>
  <c r="E39" i="19"/>
  <c r="E40" i="19"/>
  <c r="N40" i="19"/>
  <c r="E41" i="19"/>
  <c r="F41" i="19" s="1"/>
  <c r="E42" i="19"/>
  <c r="N42" i="19" s="1"/>
  <c r="E43" i="19"/>
  <c r="E44" i="19"/>
  <c r="F44" i="19" s="1"/>
  <c r="E45" i="19"/>
  <c r="M45" i="19" s="1"/>
  <c r="E46" i="19"/>
  <c r="M46" i="19" s="1"/>
  <c r="E48" i="19"/>
  <c r="E49" i="19"/>
  <c r="F49" i="19" s="1"/>
  <c r="E50" i="19"/>
  <c r="E51" i="19"/>
  <c r="E52" i="19"/>
  <c r="N52" i="19"/>
  <c r="E3" i="18"/>
  <c r="N3" i="18" s="1"/>
  <c r="E4" i="18"/>
  <c r="F4" i="18" s="1"/>
  <c r="E5" i="18"/>
  <c r="E6" i="18"/>
  <c r="N6" i="18"/>
  <c r="E7" i="18"/>
  <c r="F7" i="18" s="1"/>
  <c r="E8" i="18"/>
  <c r="N8" i="18"/>
  <c r="E9" i="18"/>
  <c r="F9" i="18" s="1"/>
  <c r="E12" i="18"/>
  <c r="M12" i="18"/>
  <c r="E13" i="18"/>
  <c r="N13" i="18"/>
  <c r="E14" i="18"/>
  <c r="M14" i="18"/>
  <c r="E17" i="18"/>
  <c r="N17" i="18" s="1"/>
  <c r="E18" i="18"/>
  <c r="F18" i="18" s="1"/>
  <c r="E19" i="18"/>
  <c r="N19" i="18"/>
  <c r="E20" i="18"/>
  <c r="N20" i="18" s="1"/>
  <c r="E21" i="18"/>
  <c r="N21" i="18" s="1"/>
  <c r="E22" i="18"/>
  <c r="E23" i="18"/>
  <c r="N23" i="18"/>
  <c r="E24" i="18"/>
  <c r="E25" i="18"/>
  <c r="N25" i="18"/>
  <c r="E26" i="18"/>
  <c r="F26" i="18" s="1"/>
  <c r="E27" i="18"/>
  <c r="E28" i="18"/>
  <c r="N28" i="18"/>
  <c r="E29" i="18"/>
  <c r="F29" i="18"/>
  <c r="E30" i="18"/>
  <c r="E31" i="18"/>
  <c r="N31" i="18" s="1"/>
  <c r="E32" i="18"/>
  <c r="N32" i="18"/>
  <c r="E33" i="18"/>
  <c r="N33" i="18"/>
  <c r="E34" i="18"/>
  <c r="E36" i="18"/>
  <c r="E37" i="18"/>
  <c r="E38" i="18"/>
  <c r="F38" i="18"/>
  <c r="E39" i="18"/>
  <c r="N39" i="18"/>
  <c r="E40" i="18"/>
  <c r="F40" i="18" s="1"/>
  <c r="E41" i="18"/>
  <c r="N41" i="18"/>
  <c r="E42" i="18"/>
  <c r="N42" i="18" s="1"/>
  <c r="E43" i="18"/>
  <c r="M43" i="18" s="1"/>
  <c r="E44" i="18"/>
  <c r="F44" i="18" s="1"/>
  <c r="E45" i="18"/>
  <c r="N45" i="18"/>
  <c r="E46" i="18"/>
  <c r="E48" i="18"/>
  <c r="N48" i="18" s="1"/>
  <c r="M48" i="18"/>
  <c r="E49" i="18"/>
  <c r="M49" i="18" s="1"/>
  <c r="E50" i="18"/>
  <c r="E51" i="18"/>
  <c r="M51" i="18" s="1"/>
  <c r="E52" i="18"/>
  <c r="F52" i="18"/>
  <c r="E3" i="17"/>
  <c r="E4" i="17"/>
  <c r="N4" i="17" s="1"/>
  <c r="E5" i="17"/>
  <c r="E6" i="17"/>
  <c r="N6" i="17"/>
  <c r="E7" i="17"/>
  <c r="N7" i="17" s="1"/>
  <c r="F7" i="17"/>
  <c r="E8" i="17"/>
  <c r="M8" i="17" s="1"/>
  <c r="E9" i="17"/>
  <c r="E12" i="17"/>
  <c r="N12" i="17" s="1"/>
  <c r="E13" i="17"/>
  <c r="N13" i="17" s="1"/>
  <c r="E14" i="17"/>
  <c r="M14" i="17" s="1"/>
  <c r="N14" i="17"/>
  <c r="E17" i="17"/>
  <c r="M17" i="17" s="1"/>
  <c r="E18" i="17"/>
  <c r="E19" i="17"/>
  <c r="E20" i="17"/>
  <c r="N20" i="17" s="1"/>
  <c r="E21" i="17"/>
  <c r="N21" i="17" s="1"/>
  <c r="E22" i="17"/>
  <c r="N22" i="17" s="1"/>
  <c r="E23" i="17"/>
  <c r="E24" i="17"/>
  <c r="F24" i="17" s="1"/>
  <c r="N24" i="17"/>
  <c r="E25" i="17"/>
  <c r="E26" i="17"/>
  <c r="N26" i="17" s="1"/>
  <c r="F26" i="17"/>
  <c r="E27" i="17"/>
  <c r="M27" i="17" s="1"/>
  <c r="E28" i="17"/>
  <c r="E29" i="17"/>
  <c r="E30" i="17"/>
  <c r="N30" i="17" s="1"/>
  <c r="E31" i="17"/>
  <c r="F31" i="17"/>
  <c r="E32" i="17"/>
  <c r="E33" i="17"/>
  <c r="E34" i="17"/>
  <c r="E36" i="17"/>
  <c r="N36" i="17"/>
  <c r="E37" i="17"/>
  <c r="N37" i="17" s="1"/>
  <c r="E38" i="17"/>
  <c r="F38" i="17" s="1"/>
  <c r="E39" i="17"/>
  <c r="E40" i="17"/>
  <c r="N40" i="17"/>
  <c r="E41" i="17"/>
  <c r="N41" i="17" s="1"/>
  <c r="E42" i="17"/>
  <c r="F42" i="17"/>
  <c r="E43" i="17"/>
  <c r="N43" i="17" s="1"/>
  <c r="E44" i="17"/>
  <c r="F44" i="17"/>
  <c r="E45" i="17"/>
  <c r="E46" i="17"/>
  <c r="N46" i="17" s="1"/>
  <c r="E48" i="17"/>
  <c r="N48" i="17"/>
  <c r="E49" i="17"/>
  <c r="E50" i="17"/>
  <c r="E51" i="17"/>
  <c r="M51" i="17" s="1"/>
  <c r="E52" i="17"/>
  <c r="F52" i="17"/>
  <c r="E3" i="16"/>
  <c r="E4" i="16"/>
  <c r="N4" i="16" s="1"/>
  <c r="E5" i="16"/>
  <c r="M5" i="16" s="1"/>
  <c r="E6" i="16"/>
  <c r="E7" i="16"/>
  <c r="F7" i="16" s="1"/>
  <c r="E8" i="16"/>
  <c r="F8" i="16" s="1"/>
  <c r="E9" i="16"/>
  <c r="E12" i="16"/>
  <c r="M12" i="16"/>
  <c r="E13" i="16"/>
  <c r="M13" i="16"/>
  <c r="E14" i="16"/>
  <c r="E17" i="16"/>
  <c r="N17" i="16" s="1"/>
  <c r="E18" i="16"/>
  <c r="N18" i="16"/>
  <c r="E19" i="16"/>
  <c r="N19" i="16" s="1"/>
  <c r="E20" i="16"/>
  <c r="M20" i="16" s="1"/>
  <c r="E21" i="16"/>
  <c r="F21" i="16"/>
  <c r="E22" i="16"/>
  <c r="F22" i="16"/>
  <c r="E23" i="16"/>
  <c r="F23" i="16"/>
  <c r="E24" i="16"/>
  <c r="E25" i="16"/>
  <c r="F25" i="16" s="1"/>
  <c r="E26" i="16"/>
  <c r="E27" i="16"/>
  <c r="F27" i="16" s="1"/>
  <c r="E28" i="16"/>
  <c r="M28" i="16" s="1"/>
  <c r="E29" i="16"/>
  <c r="N29" i="16" s="1"/>
  <c r="E30" i="16"/>
  <c r="M30" i="16" s="1"/>
  <c r="E31" i="16"/>
  <c r="N31" i="16"/>
  <c r="E32" i="16"/>
  <c r="N32" i="16"/>
  <c r="E33" i="16"/>
  <c r="E34" i="16"/>
  <c r="E36" i="16"/>
  <c r="N36" i="16" s="1"/>
  <c r="E37" i="16"/>
  <c r="E38" i="16"/>
  <c r="E39" i="16"/>
  <c r="N39" i="16"/>
  <c r="E40" i="16"/>
  <c r="N40" i="16"/>
  <c r="E41" i="16"/>
  <c r="F41" i="16" s="1"/>
  <c r="E42" i="16"/>
  <c r="M42" i="16" s="1"/>
  <c r="F42" i="16"/>
  <c r="E43" i="16"/>
  <c r="F43" i="16" s="1"/>
  <c r="E44" i="16"/>
  <c r="N44" i="16" s="1"/>
  <c r="E45" i="16"/>
  <c r="M45" i="16" s="1"/>
  <c r="E46" i="16"/>
  <c r="E48" i="16"/>
  <c r="E49" i="16"/>
  <c r="M49" i="16" s="1"/>
  <c r="E50" i="16"/>
  <c r="N50" i="16"/>
  <c r="E51" i="16"/>
  <c r="M51" i="16" s="1"/>
  <c r="E52" i="16"/>
  <c r="M52" i="16" s="1"/>
  <c r="E3" i="15"/>
  <c r="E4" i="15"/>
  <c r="E5" i="15"/>
  <c r="N5" i="15" s="1"/>
  <c r="E6" i="15"/>
  <c r="N6" i="15"/>
  <c r="E7" i="15"/>
  <c r="N7" i="15" s="1"/>
  <c r="E8" i="15"/>
  <c r="M8" i="15" s="1"/>
  <c r="E9" i="15"/>
  <c r="F9" i="15" s="1"/>
  <c r="E12" i="15"/>
  <c r="E13" i="15"/>
  <c r="N13" i="15" s="1"/>
  <c r="E14" i="15"/>
  <c r="N14" i="15"/>
  <c r="E17" i="15"/>
  <c r="F17" i="15" s="1"/>
  <c r="E18" i="15"/>
  <c r="M18" i="15" s="1"/>
  <c r="E19" i="15"/>
  <c r="F19" i="15" s="1"/>
  <c r="E20" i="15"/>
  <c r="F20" i="15"/>
  <c r="E21" i="15"/>
  <c r="F21" i="15"/>
  <c r="E22" i="15"/>
  <c r="E23" i="15"/>
  <c r="N23" i="15"/>
  <c r="E24" i="15"/>
  <c r="F24" i="15" s="1"/>
  <c r="E25" i="15"/>
  <c r="N25" i="15" s="1"/>
  <c r="E26" i="15"/>
  <c r="M26" i="15"/>
  <c r="E27" i="15"/>
  <c r="N27" i="15" s="1"/>
  <c r="E28" i="15"/>
  <c r="E29" i="15"/>
  <c r="E30" i="15"/>
  <c r="E31" i="15"/>
  <c r="E32" i="15"/>
  <c r="F32" i="15" s="1"/>
  <c r="E33" i="15"/>
  <c r="M33" i="15" s="1"/>
  <c r="E34" i="15"/>
  <c r="E36" i="15"/>
  <c r="E37" i="15"/>
  <c r="E38" i="15"/>
  <c r="F38" i="15"/>
  <c r="E39" i="15"/>
  <c r="E40" i="15"/>
  <c r="F40" i="15"/>
  <c r="E41" i="15"/>
  <c r="E42" i="15"/>
  <c r="N42" i="15" s="1"/>
  <c r="E43" i="15"/>
  <c r="N43" i="15" s="1"/>
  <c r="E44" i="15"/>
  <c r="F44" i="15"/>
  <c r="E45" i="15"/>
  <c r="F45" i="15"/>
  <c r="E46" i="15"/>
  <c r="E48" i="15"/>
  <c r="E49" i="15"/>
  <c r="E50" i="15"/>
  <c r="N50" i="15"/>
  <c r="E51" i="15"/>
  <c r="F51" i="15" s="1"/>
  <c r="E52" i="15"/>
  <c r="N52" i="15"/>
  <c r="E3" i="14"/>
  <c r="E4" i="14"/>
  <c r="E5" i="14"/>
  <c r="M5" i="14" s="1"/>
  <c r="N5" i="14"/>
  <c r="E6" i="14"/>
  <c r="M6" i="14" s="1"/>
  <c r="N6" i="14"/>
  <c r="E7" i="14"/>
  <c r="N7" i="14" s="1"/>
  <c r="E8" i="14"/>
  <c r="E9" i="14"/>
  <c r="E12" i="14"/>
  <c r="E13" i="14"/>
  <c r="N13" i="14" s="1"/>
  <c r="E14" i="14"/>
  <c r="N14" i="14" s="1"/>
  <c r="E17" i="14"/>
  <c r="N17" i="14" s="1"/>
  <c r="E18" i="14"/>
  <c r="F18" i="14"/>
  <c r="E19" i="14"/>
  <c r="F19" i="14" s="1"/>
  <c r="N19" i="14"/>
  <c r="E20" i="14"/>
  <c r="F20" i="14" s="1"/>
  <c r="E21" i="14"/>
  <c r="M21" i="14" s="1"/>
  <c r="E22" i="14"/>
  <c r="E23" i="14"/>
  <c r="E24" i="14"/>
  <c r="F24" i="14" s="1"/>
  <c r="E25" i="14"/>
  <c r="M25" i="14" s="1"/>
  <c r="E26" i="14"/>
  <c r="N26" i="14" s="1"/>
  <c r="E27" i="14"/>
  <c r="N27" i="14" s="1"/>
  <c r="E28" i="14"/>
  <c r="N28" i="14" s="1"/>
  <c r="E29" i="14"/>
  <c r="E30" i="14"/>
  <c r="N30" i="14" s="1"/>
  <c r="E31" i="14"/>
  <c r="E32" i="14"/>
  <c r="E33" i="14"/>
  <c r="E34" i="14"/>
  <c r="M34" i="14" s="1"/>
  <c r="E36" i="14"/>
  <c r="N36" i="14" s="1"/>
  <c r="E37" i="14"/>
  <c r="N37" i="14" s="1"/>
  <c r="E38" i="14"/>
  <c r="F38" i="14" s="1"/>
  <c r="M38" i="14"/>
  <c r="E39" i="14"/>
  <c r="M39" i="14" s="1"/>
  <c r="N39" i="14"/>
  <c r="E40" i="14"/>
  <c r="F40" i="14" s="1"/>
  <c r="E41" i="14"/>
  <c r="N41" i="14" s="1"/>
  <c r="E42" i="14"/>
  <c r="M42" i="14"/>
  <c r="E43" i="14"/>
  <c r="M43" i="14" s="1"/>
  <c r="E44" i="14"/>
  <c r="E45" i="14"/>
  <c r="F45" i="14" s="1"/>
  <c r="E46" i="14"/>
  <c r="F46" i="14" s="1"/>
  <c r="E48" i="14"/>
  <c r="N48" i="14" s="1"/>
  <c r="E49" i="14"/>
  <c r="M49" i="14" s="1"/>
  <c r="E50" i="14"/>
  <c r="E51" i="14"/>
  <c r="N51" i="14" s="1"/>
  <c r="E52" i="14"/>
  <c r="E3" i="13"/>
  <c r="N3" i="13" s="1"/>
  <c r="M3" i="13"/>
  <c r="E4" i="13"/>
  <c r="N4" i="13" s="1"/>
  <c r="E5" i="13"/>
  <c r="N5" i="13" s="1"/>
  <c r="E6" i="13"/>
  <c r="E7" i="13"/>
  <c r="N7" i="13" s="1"/>
  <c r="E8" i="13"/>
  <c r="F8" i="13"/>
  <c r="E9" i="13"/>
  <c r="N9" i="13" s="1"/>
  <c r="E12" i="13"/>
  <c r="N12" i="13"/>
  <c r="E13" i="13"/>
  <c r="E14" i="13"/>
  <c r="M14" i="13" s="1"/>
  <c r="E17" i="13"/>
  <c r="E18" i="13"/>
  <c r="E19" i="13"/>
  <c r="E20" i="13"/>
  <c r="E21" i="13"/>
  <c r="F21" i="13"/>
  <c r="E22" i="13"/>
  <c r="M22" i="13" s="1"/>
  <c r="E23" i="13"/>
  <c r="F23" i="13" s="1"/>
  <c r="E24" i="13"/>
  <c r="E25" i="13"/>
  <c r="E26" i="13"/>
  <c r="F26" i="13" s="1"/>
  <c r="E27" i="13"/>
  <c r="E28" i="13"/>
  <c r="F28" i="13" s="1"/>
  <c r="E29" i="13"/>
  <c r="E30" i="13"/>
  <c r="F30" i="13" s="1"/>
  <c r="E31" i="13"/>
  <c r="E32" i="13"/>
  <c r="N32" i="13"/>
  <c r="E33" i="13"/>
  <c r="F33" i="13"/>
  <c r="E34" i="13"/>
  <c r="F34" i="13" s="1"/>
  <c r="E36" i="13"/>
  <c r="E37" i="13"/>
  <c r="E38" i="13"/>
  <c r="E39" i="13"/>
  <c r="N39" i="13" s="1"/>
  <c r="E40" i="13"/>
  <c r="F40" i="13" s="1"/>
  <c r="E41" i="13"/>
  <c r="M41" i="13"/>
  <c r="E42" i="13"/>
  <c r="F42" i="13"/>
  <c r="E43" i="13"/>
  <c r="N43" i="13" s="1"/>
  <c r="E44" i="13"/>
  <c r="F44" i="13" s="1"/>
  <c r="E45" i="13"/>
  <c r="M45" i="13"/>
  <c r="E46" i="13"/>
  <c r="M46" i="13" s="1"/>
  <c r="N46" i="13"/>
  <c r="E48" i="13"/>
  <c r="E49" i="13"/>
  <c r="M49" i="13" s="1"/>
  <c r="E50" i="13"/>
  <c r="N50" i="13"/>
  <c r="E51" i="13"/>
  <c r="M51" i="13"/>
  <c r="E52" i="13"/>
  <c r="F52" i="13"/>
  <c r="E3" i="12"/>
  <c r="F3" i="12"/>
  <c r="E4" i="12"/>
  <c r="F4" i="12" s="1"/>
  <c r="E5" i="12"/>
  <c r="M5" i="12" s="1"/>
  <c r="E6" i="12"/>
  <c r="F6" i="12" s="1"/>
  <c r="E7" i="12"/>
  <c r="N7" i="12" s="1"/>
  <c r="E8" i="12"/>
  <c r="E9" i="12"/>
  <c r="N9" i="12" s="1"/>
  <c r="E12" i="12"/>
  <c r="N12" i="12" s="1"/>
  <c r="E13" i="12"/>
  <c r="E14" i="12"/>
  <c r="F14" i="12"/>
  <c r="E17" i="12"/>
  <c r="E18" i="12"/>
  <c r="N18" i="12" s="1"/>
  <c r="E19" i="12"/>
  <c r="E20" i="12"/>
  <c r="M20" i="12" s="1"/>
  <c r="E21" i="12"/>
  <c r="M21" i="12"/>
  <c r="E22" i="12"/>
  <c r="E23" i="12"/>
  <c r="E24" i="12"/>
  <c r="M24" i="12" s="1"/>
  <c r="E25" i="12"/>
  <c r="N25" i="12"/>
  <c r="E26" i="12"/>
  <c r="N26" i="12"/>
  <c r="E27" i="12"/>
  <c r="F27" i="12"/>
  <c r="E28" i="12"/>
  <c r="N28" i="12" s="1"/>
  <c r="E29" i="12"/>
  <c r="F29" i="12"/>
  <c r="E30" i="12"/>
  <c r="E31" i="12"/>
  <c r="N31" i="12"/>
  <c r="E32" i="12"/>
  <c r="N32" i="12"/>
  <c r="E33" i="12"/>
  <c r="N33" i="12"/>
  <c r="E34" i="12"/>
  <c r="E36" i="12"/>
  <c r="E37" i="12"/>
  <c r="F37" i="12" s="1"/>
  <c r="E38" i="12"/>
  <c r="N38" i="12" s="1"/>
  <c r="E39" i="12"/>
  <c r="N39" i="12"/>
  <c r="E40" i="12"/>
  <c r="N40" i="12"/>
  <c r="E41" i="12"/>
  <c r="E42" i="12"/>
  <c r="E43" i="12"/>
  <c r="F43" i="12"/>
  <c r="E44" i="12"/>
  <c r="E45" i="12"/>
  <c r="E46" i="12"/>
  <c r="E48" i="12"/>
  <c r="N48" i="12" s="1"/>
  <c r="E49" i="12"/>
  <c r="E50" i="12"/>
  <c r="E51" i="12"/>
  <c r="E52" i="12"/>
  <c r="F52" i="12"/>
  <c r="E3" i="11"/>
  <c r="N3" i="11" s="1"/>
  <c r="E4" i="11"/>
  <c r="F4" i="11" s="1"/>
  <c r="E5" i="11"/>
  <c r="N5" i="11"/>
  <c r="E6" i="11"/>
  <c r="E7" i="11"/>
  <c r="E8" i="11"/>
  <c r="F8" i="11" s="1"/>
  <c r="E9" i="11"/>
  <c r="F9" i="11" s="1"/>
  <c r="N9" i="11"/>
  <c r="E12" i="11"/>
  <c r="E13" i="11"/>
  <c r="E14" i="11"/>
  <c r="E17" i="11"/>
  <c r="E18" i="11"/>
  <c r="F18" i="11" s="1"/>
  <c r="N18" i="11"/>
  <c r="E19" i="11"/>
  <c r="N19" i="11" s="1"/>
  <c r="E20" i="11"/>
  <c r="F20" i="11"/>
  <c r="E21" i="11"/>
  <c r="E22" i="11"/>
  <c r="N22" i="11"/>
  <c r="E23" i="11"/>
  <c r="N23" i="11"/>
  <c r="E24" i="11"/>
  <c r="M24" i="11" s="1"/>
  <c r="E25" i="11"/>
  <c r="M25" i="11" s="1"/>
  <c r="E26" i="11"/>
  <c r="N26" i="11" s="1"/>
  <c r="E27" i="11"/>
  <c r="N27" i="11" s="1"/>
  <c r="E28" i="11"/>
  <c r="M28" i="11"/>
  <c r="E29" i="11"/>
  <c r="E30" i="11"/>
  <c r="N30" i="11"/>
  <c r="E31" i="11"/>
  <c r="F31" i="11" s="1"/>
  <c r="E32" i="11"/>
  <c r="N32" i="11" s="1"/>
  <c r="E33" i="11"/>
  <c r="E34" i="11"/>
  <c r="F34" i="11" s="1"/>
  <c r="N34" i="11"/>
  <c r="E36" i="11"/>
  <c r="E37" i="11"/>
  <c r="M37" i="11" s="1"/>
  <c r="E38" i="11"/>
  <c r="E39" i="11"/>
  <c r="M39" i="11" s="1"/>
  <c r="E40" i="11"/>
  <c r="N40" i="11"/>
  <c r="E41" i="11"/>
  <c r="M41" i="11" s="1"/>
  <c r="E42" i="11"/>
  <c r="M42" i="11" s="1"/>
  <c r="E43" i="11"/>
  <c r="N43" i="11"/>
  <c r="E44" i="11"/>
  <c r="E45" i="11"/>
  <c r="F45" i="11"/>
  <c r="E46" i="11"/>
  <c r="N46" i="11"/>
  <c r="E48" i="11"/>
  <c r="M48" i="11"/>
  <c r="E49" i="11"/>
  <c r="E50" i="11"/>
  <c r="E51" i="11"/>
  <c r="N51" i="11" s="1"/>
  <c r="E52" i="11"/>
  <c r="E3" i="10"/>
  <c r="N3" i="10"/>
  <c r="E4" i="10"/>
  <c r="N4" i="10"/>
  <c r="E5" i="10"/>
  <c r="N5" i="10"/>
  <c r="E6" i="10"/>
  <c r="E7" i="10"/>
  <c r="M7" i="10"/>
  <c r="E8" i="10"/>
  <c r="N8" i="10" s="1"/>
  <c r="E9" i="10"/>
  <c r="N9" i="10" s="1"/>
  <c r="E12" i="10"/>
  <c r="E13" i="10"/>
  <c r="F13" i="10"/>
  <c r="E14" i="10"/>
  <c r="N14" i="10"/>
  <c r="E17" i="10"/>
  <c r="F17" i="10" s="1"/>
  <c r="E18" i="10"/>
  <c r="E19" i="10"/>
  <c r="N19" i="10" s="1"/>
  <c r="E20" i="10"/>
  <c r="M20" i="10" s="1"/>
  <c r="E21" i="10"/>
  <c r="N21" i="10" s="1"/>
  <c r="E22" i="10"/>
  <c r="N22" i="10" s="1"/>
  <c r="E23" i="10"/>
  <c r="N23" i="10"/>
  <c r="E24" i="10"/>
  <c r="E25" i="10"/>
  <c r="E26" i="10"/>
  <c r="M26" i="10" s="1"/>
  <c r="E27" i="10"/>
  <c r="E28" i="10"/>
  <c r="N28" i="10"/>
  <c r="E29" i="10"/>
  <c r="N29" i="10"/>
  <c r="E30" i="10"/>
  <c r="E31" i="10"/>
  <c r="F31" i="10"/>
  <c r="E32" i="10"/>
  <c r="M32" i="10"/>
  <c r="E33" i="10"/>
  <c r="N33" i="10"/>
  <c r="E34" i="10"/>
  <c r="E36" i="10"/>
  <c r="E37" i="10"/>
  <c r="E38" i="10"/>
  <c r="E39" i="10"/>
  <c r="N39" i="10" s="1"/>
  <c r="E40" i="10"/>
  <c r="E41" i="10"/>
  <c r="E42" i="10"/>
  <c r="M42" i="10" s="1"/>
  <c r="E43" i="10"/>
  <c r="N43" i="10"/>
  <c r="E44" i="10"/>
  <c r="N44" i="10" s="1"/>
  <c r="E45" i="10"/>
  <c r="E46" i="10"/>
  <c r="M46" i="10"/>
  <c r="E48" i="10"/>
  <c r="N48" i="10" s="1"/>
  <c r="E49" i="10"/>
  <c r="N49" i="10" s="1"/>
  <c r="F49" i="10"/>
  <c r="E50" i="10"/>
  <c r="M50" i="10" s="1"/>
  <c r="E51" i="10"/>
  <c r="E52" i="10"/>
  <c r="E3" i="9"/>
  <c r="F3" i="9" s="1"/>
  <c r="E4" i="9"/>
  <c r="M4" i="9" s="1"/>
  <c r="E5" i="9"/>
  <c r="N5" i="9" s="1"/>
  <c r="E6" i="9"/>
  <c r="E7" i="9"/>
  <c r="N7" i="9"/>
  <c r="E8" i="9"/>
  <c r="E9" i="9"/>
  <c r="N9" i="9"/>
  <c r="E12" i="9"/>
  <c r="F12" i="9" s="1"/>
  <c r="N12" i="9"/>
  <c r="E13" i="9"/>
  <c r="E14" i="9"/>
  <c r="E17" i="9"/>
  <c r="F17" i="9" s="1"/>
  <c r="E18" i="9"/>
  <c r="N18" i="9" s="1"/>
  <c r="E19" i="9"/>
  <c r="E20" i="9"/>
  <c r="F20" i="9"/>
  <c r="E21" i="9"/>
  <c r="E22" i="9"/>
  <c r="M22" i="9"/>
  <c r="E23" i="9"/>
  <c r="N23" i="9" s="1"/>
  <c r="E24" i="9"/>
  <c r="F24" i="9"/>
  <c r="E25" i="9"/>
  <c r="E26" i="9"/>
  <c r="F26" i="9" s="1"/>
  <c r="E27" i="9"/>
  <c r="N27" i="9"/>
  <c r="E28" i="9"/>
  <c r="M28" i="9"/>
  <c r="E29" i="9"/>
  <c r="N29" i="9"/>
  <c r="E30" i="9"/>
  <c r="E31" i="9"/>
  <c r="E32" i="9"/>
  <c r="N32" i="9" s="1"/>
  <c r="E33" i="9"/>
  <c r="N33" i="9" s="1"/>
  <c r="E34" i="9"/>
  <c r="M34" i="9"/>
  <c r="E36" i="9"/>
  <c r="F36" i="9" s="1"/>
  <c r="E37" i="9"/>
  <c r="N37" i="9"/>
  <c r="E38" i="9"/>
  <c r="E39" i="9"/>
  <c r="E40" i="9"/>
  <c r="N40" i="9"/>
  <c r="E41" i="9"/>
  <c r="E42" i="9"/>
  <c r="N42" i="9"/>
  <c r="E43" i="9"/>
  <c r="E44" i="9"/>
  <c r="N44" i="9" s="1"/>
  <c r="F44" i="9"/>
  <c r="E45" i="9"/>
  <c r="E46" i="9"/>
  <c r="N46" i="9" s="1"/>
  <c r="E48" i="9"/>
  <c r="N48" i="9" s="1"/>
  <c r="E49" i="9"/>
  <c r="M49" i="9" s="1"/>
  <c r="E50" i="9"/>
  <c r="M50" i="9"/>
  <c r="E51" i="9"/>
  <c r="E52" i="9"/>
  <c r="M52" i="9"/>
  <c r="E3" i="8"/>
  <c r="F3" i="8" s="1"/>
  <c r="E4" i="8"/>
  <c r="E5" i="8"/>
  <c r="N5" i="8"/>
  <c r="E6" i="8"/>
  <c r="F6" i="8" s="1"/>
  <c r="E7" i="8"/>
  <c r="F7" i="8"/>
  <c r="E8" i="8"/>
  <c r="F8" i="8" s="1"/>
  <c r="E9" i="8"/>
  <c r="E12" i="8"/>
  <c r="N12" i="8" s="1"/>
  <c r="E13" i="8"/>
  <c r="F13" i="8"/>
  <c r="E14" i="8"/>
  <c r="N14" i="8" s="1"/>
  <c r="E17" i="8"/>
  <c r="E18" i="8"/>
  <c r="E19" i="8"/>
  <c r="N19" i="8" s="1"/>
  <c r="F19" i="8"/>
  <c r="E20" i="8"/>
  <c r="E21" i="8"/>
  <c r="E22" i="8"/>
  <c r="E23" i="8"/>
  <c r="F23" i="8" s="1"/>
  <c r="E24" i="8"/>
  <c r="F24" i="8"/>
  <c r="E25" i="8"/>
  <c r="N25" i="8" s="1"/>
  <c r="E26" i="8"/>
  <c r="E27" i="8"/>
  <c r="E28" i="8"/>
  <c r="M28" i="8" s="1"/>
  <c r="F28" i="8"/>
  <c r="E29" i="8"/>
  <c r="N29" i="8" s="1"/>
  <c r="E30" i="8"/>
  <c r="E31" i="8"/>
  <c r="M31" i="8" s="1"/>
  <c r="E32" i="8"/>
  <c r="M32" i="8"/>
  <c r="E33" i="8"/>
  <c r="E34" i="8"/>
  <c r="M34" i="8" s="1"/>
  <c r="E36" i="8"/>
  <c r="M36" i="8"/>
  <c r="E37" i="8"/>
  <c r="F37" i="8"/>
  <c r="E38" i="8"/>
  <c r="F38" i="8" s="1"/>
  <c r="N38" i="8"/>
  <c r="E39" i="8"/>
  <c r="E40" i="8"/>
  <c r="E41" i="8"/>
  <c r="M41" i="8" s="1"/>
  <c r="E42" i="8"/>
  <c r="F42" i="8" s="1"/>
  <c r="E43" i="8"/>
  <c r="E44" i="8"/>
  <c r="N44" i="8" s="1"/>
  <c r="E45" i="8"/>
  <c r="N45" i="8"/>
  <c r="E46" i="8"/>
  <c r="N46" i="8" s="1"/>
  <c r="E48" i="8"/>
  <c r="M48" i="8" s="1"/>
  <c r="E49" i="8"/>
  <c r="M49" i="8"/>
  <c r="E50" i="8"/>
  <c r="F50" i="8"/>
  <c r="E51" i="8"/>
  <c r="M51" i="8"/>
  <c r="E52" i="8"/>
  <c r="F52" i="8"/>
  <c r="E3" i="7"/>
  <c r="F3" i="7" s="1"/>
  <c r="N3" i="7"/>
  <c r="E4" i="7"/>
  <c r="N4" i="7" s="1"/>
  <c r="E5" i="7"/>
  <c r="N5" i="7"/>
  <c r="E6" i="7"/>
  <c r="F6" i="7" s="1"/>
  <c r="E7" i="7"/>
  <c r="F7" i="7"/>
  <c r="E8" i="7"/>
  <c r="M8" i="7" s="1"/>
  <c r="N8" i="7"/>
  <c r="E9" i="7"/>
  <c r="E12" i="7"/>
  <c r="N12" i="7"/>
  <c r="E13" i="7"/>
  <c r="M13" i="7" s="1"/>
  <c r="E14" i="7"/>
  <c r="M14" i="7" s="1"/>
  <c r="E17" i="7"/>
  <c r="E18" i="7"/>
  <c r="E19" i="7"/>
  <c r="F19" i="7"/>
  <c r="E20" i="7"/>
  <c r="N20" i="7"/>
  <c r="E21" i="7"/>
  <c r="M21" i="7" s="1"/>
  <c r="E22" i="7"/>
  <c r="N22" i="7" s="1"/>
  <c r="E23" i="7"/>
  <c r="E24" i="7"/>
  <c r="E25" i="7"/>
  <c r="N25" i="7"/>
  <c r="E26" i="7"/>
  <c r="E27" i="7"/>
  <c r="F27" i="7"/>
  <c r="E28" i="7"/>
  <c r="N28" i="7"/>
  <c r="E29" i="7"/>
  <c r="M29" i="7" s="1"/>
  <c r="N29" i="7"/>
  <c r="E30" i="7"/>
  <c r="N30" i="7" s="1"/>
  <c r="E31" i="7"/>
  <c r="F31" i="7"/>
  <c r="E32" i="7"/>
  <c r="E33" i="7"/>
  <c r="M33" i="7"/>
  <c r="E34" i="7"/>
  <c r="E36" i="7"/>
  <c r="N36" i="7" s="1"/>
  <c r="E37" i="7"/>
  <c r="E38" i="7"/>
  <c r="F38" i="7"/>
  <c r="E39" i="7"/>
  <c r="E40" i="7"/>
  <c r="F40" i="7" s="1"/>
  <c r="E41" i="7"/>
  <c r="N41" i="7"/>
  <c r="E42" i="7"/>
  <c r="M42" i="7" s="1"/>
  <c r="E43" i="7"/>
  <c r="N43" i="7" s="1"/>
  <c r="E44" i="7"/>
  <c r="M44" i="7" s="1"/>
  <c r="E45" i="7"/>
  <c r="E46" i="7"/>
  <c r="M46" i="7" s="1"/>
  <c r="E48" i="7"/>
  <c r="M48" i="7" s="1"/>
  <c r="E49" i="7"/>
  <c r="M49" i="7"/>
  <c r="E50" i="7"/>
  <c r="M50" i="7" s="1"/>
  <c r="F50" i="7"/>
  <c r="E51" i="7"/>
  <c r="M51" i="7" s="1"/>
  <c r="E52" i="7"/>
  <c r="F52" i="7" s="1"/>
  <c r="E3" i="6"/>
  <c r="N3" i="6" s="1"/>
  <c r="E4" i="6"/>
  <c r="N4" i="6" s="1"/>
  <c r="E5" i="6"/>
  <c r="N5" i="6"/>
  <c r="E6" i="6"/>
  <c r="F6" i="6"/>
  <c r="E7" i="6"/>
  <c r="F7" i="6" s="1"/>
  <c r="M7" i="6"/>
  <c r="E8" i="6"/>
  <c r="M8" i="6" s="1"/>
  <c r="E9" i="6"/>
  <c r="N9" i="6" s="1"/>
  <c r="E12" i="6"/>
  <c r="N12" i="6" s="1"/>
  <c r="E13" i="6"/>
  <c r="N13" i="6"/>
  <c r="E14" i="6"/>
  <c r="N14" i="6"/>
  <c r="E17" i="6"/>
  <c r="M17" i="6" s="1"/>
  <c r="E18" i="6"/>
  <c r="F18" i="6" s="1"/>
  <c r="E19" i="6"/>
  <c r="M19" i="6" s="1"/>
  <c r="E20" i="6"/>
  <c r="M20" i="6" s="1"/>
  <c r="N20" i="6"/>
  <c r="E21" i="6"/>
  <c r="M21" i="6" s="1"/>
  <c r="E22" i="6"/>
  <c r="M22" i="6"/>
  <c r="E23" i="6"/>
  <c r="N23" i="6"/>
  <c r="E24" i="6"/>
  <c r="M24" i="6" s="1"/>
  <c r="E25" i="6"/>
  <c r="E26" i="6"/>
  <c r="E27" i="6"/>
  <c r="F27" i="6"/>
  <c r="E28" i="6"/>
  <c r="E29" i="6"/>
  <c r="M29" i="6"/>
  <c r="E30" i="6"/>
  <c r="F30" i="6"/>
  <c r="E31" i="6"/>
  <c r="N31" i="6"/>
  <c r="E32" i="6"/>
  <c r="E33" i="6"/>
  <c r="F33" i="6"/>
  <c r="E34" i="6"/>
  <c r="N34" i="6"/>
  <c r="E36" i="6"/>
  <c r="N36" i="6"/>
  <c r="E37" i="6"/>
  <c r="N37" i="6" s="1"/>
  <c r="E38" i="6"/>
  <c r="N38" i="6" s="1"/>
  <c r="E39" i="6"/>
  <c r="F39" i="6" s="1"/>
  <c r="E40" i="6"/>
  <c r="E41" i="6"/>
  <c r="E42" i="6"/>
  <c r="N42" i="6" s="1"/>
  <c r="E43" i="6"/>
  <c r="F43" i="6"/>
  <c r="E44" i="6"/>
  <c r="F44" i="6" s="1"/>
  <c r="E45" i="6"/>
  <c r="E46" i="6"/>
  <c r="E48" i="6"/>
  <c r="M48" i="6"/>
  <c r="E49" i="6"/>
  <c r="N49" i="6" s="1"/>
  <c r="E50" i="6"/>
  <c r="E51" i="6"/>
  <c r="E52" i="6"/>
  <c r="E3" i="26"/>
  <c r="F3" i="26" s="1"/>
  <c r="E4" i="26"/>
  <c r="F4" i="26" s="1"/>
  <c r="N4" i="26"/>
  <c r="E5" i="26"/>
  <c r="N5" i="26" s="1"/>
  <c r="E6" i="26"/>
  <c r="N6" i="26" s="1"/>
  <c r="E7" i="26"/>
  <c r="M7" i="26"/>
  <c r="E8" i="26"/>
  <c r="N8" i="26" s="1"/>
  <c r="E9" i="26"/>
  <c r="E12" i="26"/>
  <c r="F12" i="26"/>
  <c r="E13" i="26"/>
  <c r="M13" i="26" s="1"/>
  <c r="E14" i="26"/>
  <c r="M14" i="26" s="1"/>
  <c r="E17" i="26"/>
  <c r="N17" i="26"/>
  <c r="E18" i="26"/>
  <c r="F18" i="26" s="1"/>
  <c r="E19" i="26"/>
  <c r="M19" i="26"/>
  <c r="E20" i="26"/>
  <c r="F20" i="26" s="1"/>
  <c r="E21" i="26"/>
  <c r="N21" i="26"/>
  <c r="E22" i="26"/>
  <c r="M22" i="26" s="1"/>
  <c r="E23" i="26"/>
  <c r="M23" i="26"/>
  <c r="E24" i="26"/>
  <c r="F24" i="26"/>
  <c r="E25" i="26"/>
  <c r="F25" i="26"/>
  <c r="E26" i="26"/>
  <c r="F26" i="26"/>
  <c r="E27" i="26"/>
  <c r="N27" i="26"/>
  <c r="E28" i="26"/>
  <c r="M28" i="26" s="1"/>
  <c r="E29" i="26"/>
  <c r="N29" i="26" s="1"/>
  <c r="E30" i="26"/>
  <c r="N30" i="26" s="1"/>
  <c r="E31" i="26"/>
  <c r="M31" i="26" s="1"/>
  <c r="E32" i="26"/>
  <c r="F32" i="26"/>
  <c r="N32" i="26"/>
  <c r="E33" i="26"/>
  <c r="M33" i="26" s="1"/>
  <c r="E34" i="26"/>
  <c r="E36" i="26"/>
  <c r="F36" i="26" s="1"/>
  <c r="E37" i="26"/>
  <c r="M37" i="26" s="1"/>
  <c r="E38" i="26"/>
  <c r="M38" i="26" s="1"/>
  <c r="E39" i="26"/>
  <c r="E40" i="26"/>
  <c r="F40" i="26"/>
  <c r="E41" i="26"/>
  <c r="N41" i="26" s="1"/>
  <c r="E42" i="26"/>
  <c r="N42" i="26"/>
  <c r="E43" i="26"/>
  <c r="N43" i="26" s="1"/>
  <c r="E44" i="26"/>
  <c r="N44" i="26"/>
  <c r="E45" i="26"/>
  <c r="E46" i="26"/>
  <c r="F46" i="26"/>
  <c r="E48" i="26"/>
  <c r="F48" i="26" s="1"/>
  <c r="E49" i="26"/>
  <c r="F49" i="26" s="1"/>
  <c r="E50" i="26"/>
  <c r="F50" i="26" s="1"/>
  <c r="E51" i="26"/>
  <c r="M51" i="26"/>
  <c r="E52" i="26"/>
  <c r="F52" i="26" s="1"/>
  <c r="E2" i="25"/>
  <c r="N2" i="25"/>
  <c r="E2" i="24"/>
  <c r="M2" i="24" s="1"/>
  <c r="E2" i="23"/>
  <c r="N2" i="23" s="1"/>
  <c r="E2" i="22"/>
  <c r="F2" i="22" s="1"/>
  <c r="E2" i="21"/>
  <c r="N2" i="21"/>
  <c r="E2" i="20"/>
  <c r="N2" i="20" s="1"/>
  <c r="E2" i="19"/>
  <c r="F2" i="19" s="1"/>
  <c r="E2" i="18"/>
  <c r="E2" i="17"/>
  <c r="E2" i="16"/>
  <c r="M2" i="16"/>
  <c r="E2" i="15"/>
  <c r="N2" i="15" s="1"/>
  <c r="F2" i="15"/>
  <c r="E2" i="14"/>
  <c r="E2" i="13"/>
  <c r="E2" i="12"/>
  <c r="E2" i="11"/>
  <c r="N2" i="11"/>
  <c r="E2" i="10"/>
  <c r="N2" i="10"/>
  <c r="E2" i="9"/>
  <c r="E2" i="8"/>
  <c r="E2" i="7"/>
  <c r="E2" i="6"/>
  <c r="N2" i="6" s="1"/>
  <c r="E2" i="26"/>
  <c r="N52" i="1"/>
  <c r="M52" i="1"/>
  <c r="F52" i="1"/>
  <c r="N51" i="1"/>
  <c r="M51" i="1"/>
  <c r="F51" i="1"/>
  <c r="M50" i="22"/>
  <c r="N50" i="1"/>
  <c r="M50" i="1"/>
  <c r="F50" i="1"/>
  <c r="N49" i="1"/>
  <c r="M49" i="1"/>
  <c r="F49" i="1"/>
  <c r="N48" i="1"/>
  <c r="M48" i="1"/>
  <c r="F48" i="1"/>
  <c r="X13" i="4"/>
  <c r="B13" i="4"/>
  <c r="AO6" i="4"/>
  <c r="X6" i="4"/>
  <c r="B6" i="4"/>
  <c r="AO4" i="4"/>
  <c r="X4" i="4"/>
  <c r="B4" i="4"/>
  <c r="V30" i="1"/>
  <c r="X21" i="4"/>
  <c r="X20" i="4"/>
  <c r="B21" i="4"/>
  <c r="B20" i="4"/>
  <c r="C31" i="4"/>
  <c r="F47" i="26"/>
  <c r="J42" i="26"/>
  <c r="N35" i="26"/>
  <c r="M35" i="26"/>
  <c r="I35" i="26"/>
  <c r="F35" i="26"/>
  <c r="J32" i="26"/>
  <c r="J31" i="26"/>
  <c r="J30" i="26"/>
  <c r="J29" i="26"/>
  <c r="N16" i="26"/>
  <c r="M16" i="26"/>
  <c r="N15" i="26"/>
  <c r="M15" i="26"/>
  <c r="N11" i="26"/>
  <c r="M11" i="26"/>
  <c r="F11" i="26"/>
  <c r="N10" i="26"/>
  <c r="M10" i="26"/>
  <c r="F10" i="26"/>
  <c r="B5" i="26"/>
  <c r="B26" i="26" s="1"/>
  <c r="F47" i="25"/>
  <c r="J42" i="25"/>
  <c r="N35" i="25"/>
  <c r="M35" i="25"/>
  <c r="I35" i="25"/>
  <c r="F35" i="25"/>
  <c r="J32" i="25"/>
  <c r="J31" i="25"/>
  <c r="J30" i="25"/>
  <c r="J29" i="25"/>
  <c r="N16" i="25"/>
  <c r="M16" i="25"/>
  <c r="N15" i="25"/>
  <c r="M15" i="25"/>
  <c r="N11" i="25"/>
  <c r="M11" i="25"/>
  <c r="F11" i="25"/>
  <c r="N10" i="25"/>
  <c r="M10" i="25"/>
  <c r="F10" i="25"/>
  <c r="B5" i="25"/>
  <c r="B32" i="25" s="1"/>
  <c r="K4" i="25" s="1"/>
  <c r="K5" i="25" s="1"/>
  <c r="K6" i="25" s="1"/>
  <c r="F47" i="24"/>
  <c r="J42" i="24"/>
  <c r="N35" i="24"/>
  <c r="M35" i="24"/>
  <c r="I35" i="24"/>
  <c r="F35" i="24"/>
  <c r="J32" i="24"/>
  <c r="J31" i="24"/>
  <c r="J30" i="24"/>
  <c r="J29" i="24"/>
  <c r="N23" i="24"/>
  <c r="N16" i="24"/>
  <c r="M16" i="24"/>
  <c r="N15" i="24"/>
  <c r="M15" i="24"/>
  <c r="N11" i="24"/>
  <c r="M11" i="24"/>
  <c r="F11" i="24"/>
  <c r="N10" i="24"/>
  <c r="M10" i="24"/>
  <c r="F10" i="24"/>
  <c r="B5" i="24"/>
  <c r="B15" i="24" s="1"/>
  <c r="F47" i="23"/>
  <c r="J42" i="23"/>
  <c r="N40" i="23"/>
  <c r="M40" i="23"/>
  <c r="N35" i="23"/>
  <c r="M35" i="23"/>
  <c r="I35" i="23"/>
  <c r="F35" i="23"/>
  <c r="J32" i="23"/>
  <c r="J31" i="23"/>
  <c r="J30" i="23"/>
  <c r="J29" i="23"/>
  <c r="N16" i="23"/>
  <c r="M16" i="23"/>
  <c r="N15" i="23"/>
  <c r="M15" i="23"/>
  <c r="N11" i="23"/>
  <c r="M11" i="23"/>
  <c r="F11" i="23"/>
  <c r="N10" i="23"/>
  <c r="M10" i="23"/>
  <c r="F10" i="23"/>
  <c r="B5" i="23"/>
  <c r="B22" i="23" s="1"/>
  <c r="F47" i="22"/>
  <c r="J42" i="22"/>
  <c r="N38" i="22"/>
  <c r="M38" i="22"/>
  <c r="N35" i="22"/>
  <c r="M35" i="22"/>
  <c r="I35" i="22"/>
  <c r="F35" i="22"/>
  <c r="J32" i="22"/>
  <c r="J31" i="22"/>
  <c r="J30" i="22"/>
  <c r="J29" i="22"/>
  <c r="N16" i="22"/>
  <c r="M16" i="22"/>
  <c r="N15" i="22"/>
  <c r="M15" i="22"/>
  <c r="N11" i="22"/>
  <c r="M11" i="22"/>
  <c r="F11" i="22"/>
  <c r="N10" i="22"/>
  <c r="M10" i="22"/>
  <c r="F10" i="22"/>
  <c r="M9" i="22"/>
  <c r="F9" i="22"/>
  <c r="B5" i="22"/>
  <c r="B6" i="22" s="1"/>
  <c r="F47" i="21"/>
  <c r="J42" i="21"/>
  <c r="N35" i="21"/>
  <c r="M35" i="21"/>
  <c r="I35" i="21"/>
  <c r="F35" i="21"/>
  <c r="J32" i="21"/>
  <c r="J31" i="21"/>
  <c r="J30" i="21"/>
  <c r="J29" i="21"/>
  <c r="N23" i="21"/>
  <c r="M23" i="21"/>
  <c r="N16" i="21"/>
  <c r="M16" i="21"/>
  <c r="N15" i="21"/>
  <c r="M15" i="21"/>
  <c r="N11" i="21"/>
  <c r="M11" i="21"/>
  <c r="F11" i="21"/>
  <c r="N10" i="21"/>
  <c r="M10" i="21"/>
  <c r="F10" i="21"/>
  <c r="B5" i="21"/>
  <c r="B18" i="21" s="1"/>
  <c r="F47" i="20"/>
  <c r="J42" i="20"/>
  <c r="N35" i="20"/>
  <c r="M35" i="20"/>
  <c r="I35" i="20"/>
  <c r="F35" i="20"/>
  <c r="J32" i="20"/>
  <c r="J31" i="20"/>
  <c r="J30" i="20"/>
  <c r="J29" i="20"/>
  <c r="N16" i="20"/>
  <c r="M16" i="20"/>
  <c r="N15" i="20"/>
  <c r="M15" i="20"/>
  <c r="N11" i="20"/>
  <c r="M11" i="20"/>
  <c r="F11" i="20"/>
  <c r="N10" i="20"/>
  <c r="M10" i="20"/>
  <c r="F10" i="20"/>
  <c r="B5" i="20"/>
  <c r="B18" i="20" s="1"/>
  <c r="F47" i="19"/>
  <c r="N45" i="19"/>
  <c r="J42" i="19"/>
  <c r="F40" i="19"/>
  <c r="F39" i="19"/>
  <c r="N35" i="19"/>
  <c r="M35" i="19"/>
  <c r="I35" i="19"/>
  <c r="F35" i="19"/>
  <c r="J32" i="19"/>
  <c r="J31" i="19"/>
  <c r="J30" i="19"/>
  <c r="J29" i="19"/>
  <c r="N26" i="19"/>
  <c r="M26" i="19"/>
  <c r="F26" i="19"/>
  <c r="N16" i="19"/>
  <c r="M16" i="19"/>
  <c r="N15" i="19"/>
  <c r="M15" i="19"/>
  <c r="N11" i="19"/>
  <c r="M11" i="19"/>
  <c r="F11" i="19"/>
  <c r="N10" i="19"/>
  <c r="M10" i="19"/>
  <c r="F10" i="19"/>
  <c r="B5" i="19"/>
  <c r="B6" i="19" s="1"/>
  <c r="F47" i="18"/>
  <c r="J42" i="18"/>
  <c r="N40" i="18"/>
  <c r="N35" i="18"/>
  <c r="M35" i="18"/>
  <c r="I35" i="18"/>
  <c r="F35" i="18"/>
  <c r="J32" i="18"/>
  <c r="J31" i="18"/>
  <c r="J30" i="18"/>
  <c r="J29" i="18"/>
  <c r="M28" i="18"/>
  <c r="N16" i="18"/>
  <c r="M16" i="18"/>
  <c r="N15" i="18"/>
  <c r="M15" i="18"/>
  <c r="N11" i="18"/>
  <c r="M11" i="18"/>
  <c r="F11" i="18"/>
  <c r="N10" i="18"/>
  <c r="M10" i="18"/>
  <c r="F10" i="18"/>
  <c r="B5" i="18"/>
  <c r="B6" i="18" s="1"/>
  <c r="M3" i="18"/>
  <c r="F47" i="17"/>
  <c r="M46" i="17"/>
  <c r="J42" i="17"/>
  <c r="N35" i="17"/>
  <c r="M35" i="17"/>
  <c r="I35" i="17"/>
  <c r="F35" i="17"/>
  <c r="J32" i="17"/>
  <c r="J31" i="17"/>
  <c r="J30" i="17"/>
  <c r="J29" i="17"/>
  <c r="N16" i="17"/>
  <c r="M16" i="17"/>
  <c r="N15" i="17"/>
  <c r="M15" i="17"/>
  <c r="N11" i="17"/>
  <c r="M11" i="17"/>
  <c r="F11" i="17"/>
  <c r="N10" i="17"/>
  <c r="M10" i="17"/>
  <c r="F10" i="17"/>
  <c r="B5" i="17"/>
  <c r="B36" i="17" s="1"/>
  <c r="J39" i="17" s="1"/>
  <c r="N5" i="17"/>
  <c r="F47" i="16"/>
  <c r="J42" i="16"/>
  <c r="N35" i="16"/>
  <c r="M35" i="16"/>
  <c r="F35" i="16"/>
  <c r="J32" i="16"/>
  <c r="J31" i="16"/>
  <c r="J30" i="16"/>
  <c r="J29" i="16"/>
  <c r="N16" i="16"/>
  <c r="M16" i="16"/>
  <c r="N15" i="16"/>
  <c r="M15" i="16"/>
  <c r="N11" i="16"/>
  <c r="M11" i="16"/>
  <c r="F11" i="16"/>
  <c r="N10" i="16"/>
  <c r="M10" i="16"/>
  <c r="F10" i="16"/>
  <c r="B5" i="16"/>
  <c r="B6" i="16" s="1"/>
  <c r="F47" i="15"/>
  <c r="N35" i="15"/>
  <c r="M35" i="15"/>
  <c r="F35" i="15"/>
  <c r="N16" i="15"/>
  <c r="M16" i="15"/>
  <c r="N15" i="15"/>
  <c r="M15" i="15"/>
  <c r="M13" i="15"/>
  <c r="F13" i="15"/>
  <c r="N11" i="15"/>
  <c r="M11" i="15"/>
  <c r="F11" i="15"/>
  <c r="N10" i="15"/>
  <c r="M10" i="15"/>
  <c r="F10" i="15"/>
  <c r="B5" i="15"/>
  <c r="F47" i="14"/>
  <c r="J42" i="14"/>
  <c r="M40" i="14"/>
  <c r="N35" i="14"/>
  <c r="M35" i="14"/>
  <c r="F35" i="14"/>
  <c r="N16" i="14"/>
  <c r="M16" i="14"/>
  <c r="N15" i="14"/>
  <c r="M15" i="14"/>
  <c r="F12" i="14"/>
  <c r="N11" i="14"/>
  <c r="M11" i="14"/>
  <c r="F11" i="14"/>
  <c r="N10" i="14"/>
  <c r="M10" i="14"/>
  <c r="F10" i="14"/>
  <c r="B5" i="14"/>
  <c r="B15" i="14" s="1"/>
  <c r="F47" i="13"/>
  <c r="J42" i="13"/>
  <c r="F41" i="13"/>
  <c r="N40" i="13"/>
  <c r="M40" i="13"/>
  <c r="N35" i="13"/>
  <c r="M35" i="13"/>
  <c r="F35" i="13"/>
  <c r="M27" i="13"/>
  <c r="M18" i="13"/>
  <c r="N16" i="13"/>
  <c r="M16" i="13"/>
  <c r="N15" i="13"/>
  <c r="M15" i="13"/>
  <c r="N11" i="13"/>
  <c r="M11" i="13"/>
  <c r="F11" i="13"/>
  <c r="N10" i="13"/>
  <c r="M10" i="13"/>
  <c r="F10" i="13"/>
  <c r="B5" i="13"/>
  <c r="B6" i="13" s="1"/>
  <c r="F47" i="12"/>
  <c r="J42" i="12"/>
  <c r="N35" i="12"/>
  <c r="M35" i="12"/>
  <c r="F35" i="12"/>
  <c r="N29" i="12"/>
  <c r="M29" i="12"/>
  <c r="M18" i="12"/>
  <c r="F18" i="12"/>
  <c r="F17" i="12"/>
  <c r="N16" i="12"/>
  <c r="M16" i="12"/>
  <c r="N15" i="12"/>
  <c r="M15" i="12"/>
  <c r="N11" i="12"/>
  <c r="M11" i="12"/>
  <c r="F11" i="12"/>
  <c r="N10" i="12"/>
  <c r="M10" i="12"/>
  <c r="F10" i="12"/>
  <c r="B5" i="12"/>
  <c r="B9" i="12" s="1"/>
  <c r="F47" i="11"/>
  <c r="J42" i="11"/>
  <c r="N35" i="11"/>
  <c r="M35" i="11"/>
  <c r="F35" i="11"/>
  <c r="F22" i="11"/>
  <c r="N16" i="11"/>
  <c r="M16" i="11"/>
  <c r="N15" i="11"/>
  <c r="M15" i="11"/>
  <c r="N11" i="11"/>
  <c r="M11" i="11"/>
  <c r="F11" i="11"/>
  <c r="N10" i="11"/>
  <c r="M10" i="11"/>
  <c r="F10" i="11"/>
  <c r="B5" i="11"/>
  <c r="B46" i="11" s="1"/>
  <c r="J38" i="11" s="1"/>
  <c r="F47" i="10"/>
  <c r="J42" i="10"/>
  <c r="N35" i="10"/>
  <c r="M35" i="10"/>
  <c r="F35" i="10"/>
  <c r="F19" i="10"/>
  <c r="N17" i="10"/>
  <c r="N16" i="10"/>
  <c r="M16" i="10"/>
  <c r="N15" i="10"/>
  <c r="M15" i="10"/>
  <c r="N11" i="10"/>
  <c r="M11" i="10"/>
  <c r="F11" i="10"/>
  <c r="N10" i="10"/>
  <c r="M10" i="10"/>
  <c r="F10" i="10"/>
  <c r="B5" i="10"/>
  <c r="B12" i="10" s="1"/>
  <c r="J46" i="10" s="1"/>
  <c r="F47" i="9"/>
  <c r="J42" i="9"/>
  <c r="M40" i="9"/>
  <c r="F40" i="9"/>
  <c r="N35" i="9"/>
  <c r="M35" i="9"/>
  <c r="F35" i="9"/>
  <c r="N16" i="9"/>
  <c r="M16" i="9"/>
  <c r="N15" i="9"/>
  <c r="M15" i="9"/>
  <c r="N11" i="9"/>
  <c r="M11" i="9"/>
  <c r="F11" i="9"/>
  <c r="N10" i="9"/>
  <c r="M10" i="9"/>
  <c r="F10" i="9"/>
  <c r="B5" i="9"/>
  <c r="B49" i="9" s="1"/>
  <c r="I48" i="9" s="1"/>
  <c r="F47" i="8"/>
  <c r="J42" i="8"/>
  <c r="N35" i="8"/>
  <c r="M35" i="8"/>
  <c r="F35" i="8"/>
  <c r="N16" i="8"/>
  <c r="M16" i="8"/>
  <c r="N15" i="8"/>
  <c r="M15" i="8"/>
  <c r="N11" i="8"/>
  <c r="M11" i="8"/>
  <c r="F11" i="8"/>
  <c r="N10" i="8"/>
  <c r="M10" i="8"/>
  <c r="F10" i="8"/>
  <c r="B5" i="8"/>
  <c r="B9" i="8" s="1"/>
  <c r="F47" i="7"/>
  <c r="J42" i="7"/>
  <c r="F36" i="7"/>
  <c r="N35" i="7"/>
  <c r="M35" i="7"/>
  <c r="F35" i="7"/>
  <c r="N16" i="7"/>
  <c r="M16" i="7"/>
  <c r="N15" i="7"/>
  <c r="M15" i="7"/>
  <c r="N11" i="7"/>
  <c r="M11" i="7"/>
  <c r="F11" i="7"/>
  <c r="N10" i="7"/>
  <c r="M10" i="7"/>
  <c r="F10" i="7"/>
  <c r="B5" i="7"/>
  <c r="B26" i="7" s="1"/>
  <c r="B5" i="6"/>
  <c r="B42" i="6" s="1"/>
  <c r="J34" i="6" s="1"/>
  <c r="F47" i="6"/>
  <c r="J42" i="6"/>
  <c r="N35" i="6"/>
  <c r="M35" i="6"/>
  <c r="F35" i="6"/>
  <c r="N16" i="6"/>
  <c r="M16" i="6"/>
  <c r="N15" i="6"/>
  <c r="M15" i="6"/>
  <c r="N11" i="6"/>
  <c r="M11" i="6"/>
  <c r="F11" i="6"/>
  <c r="N10" i="6"/>
  <c r="M10" i="6"/>
  <c r="F10" i="6"/>
  <c r="K1392" i="3"/>
  <c r="I1392" i="3"/>
  <c r="K1391" i="3"/>
  <c r="I1391" i="3"/>
  <c r="K1390" i="3"/>
  <c r="I1390" i="3"/>
  <c r="K1389" i="3"/>
  <c r="I1389" i="3"/>
  <c r="K1388" i="3"/>
  <c r="I1388" i="3"/>
  <c r="K1387" i="3"/>
  <c r="I1387" i="3"/>
  <c r="K1386" i="3"/>
  <c r="I1386" i="3"/>
  <c r="K1385" i="3"/>
  <c r="I1385" i="3"/>
  <c r="K1384" i="3"/>
  <c r="I1384" i="3"/>
  <c r="K1383" i="3"/>
  <c r="I1383" i="3"/>
  <c r="K1382" i="3"/>
  <c r="I1382" i="3"/>
  <c r="K1381" i="3"/>
  <c r="I1381" i="3"/>
  <c r="K1380" i="3"/>
  <c r="I1380" i="3"/>
  <c r="K1379" i="3"/>
  <c r="I1379" i="3"/>
  <c r="K1378" i="3"/>
  <c r="I1378" i="3"/>
  <c r="K1377" i="3"/>
  <c r="I1377" i="3"/>
  <c r="K1376" i="3"/>
  <c r="I1376" i="3"/>
  <c r="K1375" i="3"/>
  <c r="I1375" i="3"/>
  <c r="K1374" i="3"/>
  <c r="I1374" i="3"/>
  <c r="K1373" i="3"/>
  <c r="I1373" i="3"/>
  <c r="K1372" i="3"/>
  <c r="I1372" i="3"/>
  <c r="K1371" i="3"/>
  <c r="I1371" i="3"/>
  <c r="K1370" i="3"/>
  <c r="I1370" i="3"/>
  <c r="K1369" i="3"/>
  <c r="I1369" i="3"/>
  <c r="K1368" i="3"/>
  <c r="I1368" i="3"/>
  <c r="K1367" i="3"/>
  <c r="I1367" i="3"/>
  <c r="K1366" i="3"/>
  <c r="I1366" i="3"/>
  <c r="K1365" i="3"/>
  <c r="I1365" i="3"/>
  <c r="K1364" i="3"/>
  <c r="I1364" i="3"/>
  <c r="K1363" i="3"/>
  <c r="I1363" i="3"/>
  <c r="K1362" i="3"/>
  <c r="I1362" i="3"/>
  <c r="K1361" i="3"/>
  <c r="I1361" i="3"/>
  <c r="K1360" i="3"/>
  <c r="I1360" i="3"/>
  <c r="K1359" i="3"/>
  <c r="I1359" i="3"/>
  <c r="K1358" i="3"/>
  <c r="I1358" i="3"/>
  <c r="K1357" i="3"/>
  <c r="I1357" i="3"/>
  <c r="K1356" i="3"/>
  <c r="I1356" i="3"/>
  <c r="K1355" i="3"/>
  <c r="I1355" i="3"/>
  <c r="K1354" i="3"/>
  <c r="I1354" i="3"/>
  <c r="K1353" i="3"/>
  <c r="I1353" i="3"/>
  <c r="K1352" i="3"/>
  <c r="I1352" i="3"/>
  <c r="K1351" i="3"/>
  <c r="I1351" i="3"/>
  <c r="K1350" i="3"/>
  <c r="I1350" i="3"/>
  <c r="K1349" i="3"/>
  <c r="I1349" i="3"/>
  <c r="K1348" i="3"/>
  <c r="I1348" i="3"/>
  <c r="K1347" i="3"/>
  <c r="I1347" i="3"/>
  <c r="K1346" i="3"/>
  <c r="I1346" i="3"/>
  <c r="K1345" i="3"/>
  <c r="I1345" i="3"/>
  <c r="K1344" i="3"/>
  <c r="I1344" i="3"/>
  <c r="K1343" i="3"/>
  <c r="I1343" i="3"/>
  <c r="K1342" i="3"/>
  <c r="I1342" i="3"/>
  <c r="K1341" i="3"/>
  <c r="I1341" i="3"/>
  <c r="K1340" i="3"/>
  <c r="I1340" i="3"/>
  <c r="K1339" i="3"/>
  <c r="I1339" i="3"/>
  <c r="K1338" i="3"/>
  <c r="I1338" i="3"/>
  <c r="K1337" i="3"/>
  <c r="I1337" i="3"/>
  <c r="K1336" i="3"/>
  <c r="I1336" i="3"/>
  <c r="K1335" i="3"/>
  <c r="I1335" i="3"/>
  <c r="K1334" i="3"/>
  <c r="I1334" i="3"/>
  <c r="K1333" i="3"/>
  <c r="I1333" i="3"/>
  <c r="K1332" i="3"/>
  <c r="I1332" i="3"/>
  <c r="K1331" i="3"/>
  <c r="I1331" i="3"/>
  <c r="K1330" i="3"/>
  <c r="I1330" i="3"/>
  <c r="K1329" i="3"/>
  <c r="I1329" i="3"/>
  <c r="K1328" i="3"/>
  <c r="I1328" i="3"/>
  <c r="K1327" i="3"/>
  <c r="I1327" i="3"/>
  <c r="K1326" i="3"/>
  <c r="I1326" i="3"/>
  <c r="K1325" i="3"/>
  <c r="I1325" i="3"/>
  <c r="K1324" i="3"/>
  <c r="I1324" i="3"/>
  <c r="K1323" i="3"/>
  <c r="I1323" i="3"/>
  <c r="K1322" i="3"/>
  <c r="I1322" i="3"/>
  <c r="K1321" i="3"/>
  <c r="I1321" i="3"/>
  <c r="K1320" i="3"/>
  <c r="I1320" i="3"/>
  <c r="K1319" i="3"/>
  <c r="I1319" i="3"/>
  <c r="K1318" i="3"/>
  <c r="I1318" i="3"/>
  <c r="K1317" i="3"/>
  <c r="I1317" i="3"/>
  <c r="K1316" i="3"/>
  <c r="I1316" i="3"/>
  <c r="K1315" i="3"/>
  <c r="I1315" i="3"/>
  <c r="K1314" i="3"/>
  <c r="I1314" i="3"/>
  <c r="K1313" i="3"/>
  <c r="I1313" i="3"/>
  <c r="K1312" i="3"/>
  <c r="I1312" i="3"/>
  <c r="K1311" i="3"/>
  <c r="I1311" i="3"/>
  <c r="K1310" i="3"/>
  <c r="I1310" i="3"/>
  <c r="K1309" i="3"/>
  <c r="I1309" i="3"/>
  <c r="K1308" i="3"/>
  <c r="I1308" i="3"/>
  <c r="K1307" i="3"/>
  <c r="I1307" i="3"/>
  <c r="K1306" i="3"/>
  <c r="I1306" i="3"/>
  <c r="K1305" i="3"/>
  <c r="I1305" i="3"/>
  <c r="K1304" i="3"/>
  <c r="I1304" i="3"/>
  <c r="K1303" i="3"/>
  <c r="I1303" i="3"/>
  <c r="K1302" i="3"/>
  <c r="I1302" i="3"/>
  <c r="K1301" i="3"/>
  <c r="I1301" i="3"/>
  <c r="K1300" i="3"/>
  <c r="I1300" i="3"/>
  <c r="K1299" i="3"/>
  <c r="I1299" i="3"/>
  <c r="K1298" i="3"/>
  <c r="I1298" i="3"/>
  <c r="K1297" i="3"/>
  <c r="I1297" i="3"/>
  <c r="K1296" i="3"/>
  <c r="I1296" i="3"/>
  <c r="K1295" i="3"/>
  <c r="I1295" i="3"/>
  <c r="K1294" i="3"/>
  <c r="I1294" i="3"/>
  <c r="K1293" i="3"/>
  <c r="I1293" i="3"/>
  <c r="K1292" i="3"/>
  <c r="I1292" i="3"/>
  <c r="K1291" i="3"/>
  <c r="I1291" i="3"/>
  <c r="K1290" i="3"/>
  <c r="I1290" i="3"/>
  <c r="K1289" i="3"/>
  <c r="I1289" i="3"/>
  <c r="K1288" i="3"/>
  <c r="I1288" i="3"/>
  <c r="K1287" i="3"/>
  <c r="I1287" i="3"/>
  <c r="K1286" i="3"/>
  <c r="I1286" i="3"/>
  <c r="K1285" i="3"/>
  <c r="I1285" i="3"/>
  <c r="K1284" i="3"/>
  <c r="I1284" i="3"/>
  <c r="K1283" i="3"/>
  <c r="I1283" i="3"/>
  <c r="K1282" i="3"/>
  <c r="I1282" i="3"/>
  <c r="K1281" i="3"/>
  <c r="I1281" i="3"/>
  <c r="K1280" i="3"/>
  <c r="I1280" i="3"/>
  <c r="K1279" i="3"/>
  <c r="I1279" i="3"/>
  <c r="K1278" i="3"/>
  <c r="I1278" i="3"/>
  <c r="K1277" i="3"/>
  <c r="I1277" i="3"/>
  <c r="K1276" i="3"/>
  <c r="I1276" i="3"/>
  <c r="K1275" i="3"/>
  <c r="I1275" i="3"/>
  <c r="K1274" i="3"/>
  <c r="I1274" i="3"/>
  <c r="K1273" i="3"/>
  <c r="I1273" i="3"/>
  <c r="K1272" i="3"/>
  <c r="I1272" i="3"/>
  <c r="K1271" i="3"/>
  <c r="I1271" i="3"/>
  <c r="K1270" i="3"/>
  <c r="I1270" i="3"/>
  <c r="K1269" i="3"/>
  <c r="I1269" i="3"/>
  <c r="K1268" i="3"/>
  <c r="I1268" i="3"/>
  <c r="K1267" i="3"/>
  <c r="I1267" i="3"/>
  <c r="K1266" i="3"/>
  <c r="I1266" i="3"/>
  <c r="K1265" i="3"/>
  <c r="I1265" i="3"/>
  <c r="K1264" i="3"/>
  <c r="I1264" i="3"/>
  <c r="K1263" i="3"/>
  <c r="I1263" i="3"/>
  <c r="K1262" i="3"/>
  <c r="I1262" i="3"/>
  <c r="K1261" i="3"/>
  <c r="I1261" i="3"/>
  <c r="K1260" i="3"/>
  <c r="I1260" i="3"/>
  <c r="K1259" i="3"/>
  <c r="I1259" i="3"/>
  <c r="K1258" i="3"/>
  <c r="I1258" i="3"/>
  <c r="K1257" i="3"/>
  <c r="I1257" i="3"/>
  <c r="K1256" i="3"/>
  <c r="I1256" i="3"/>
  <c r="K1255" i="3"/>
  <c r="I1255" i="3"/>
  <c r="K1254" i="3"/>
  <c r="I1254" i="3"/>
  <c r="K1253" i="3"/>
  <c r="I1253" i="3"/>
  <c r="K1252" i="3"/>
  <c r="I1252" i="3"/>
  <c r="K1251" i="3"/>
  <c r="I1251" i="3"/>
  <c r="K1250" i="3"/>
  <c r="I1250" i="3"/>
  <c r="K1249" i="3"/>
  <c r="I1249" i="3"/>
  <c r="K1248" i="3"/>
  <c r="I1248" i="3"/>
  <c r="K1247" i="3"/>
  <c r="I1247" i="3"/>
  <c r="K1246" i="3"/>
  <c r="I1246" i="3"/>
  <c r="K1245" i="3"/>
  <c r="I1245" i="3"/>
  <c r="K1244" i="3"/>
  <c r="I1244" i="3"/>
  <c r="K1243" i="3"/>
  <c r="I1243" i="3"/>
  <c r="K1242" i="3"/>
  <c r="I1242" i="3"/>
  <c r="K1241" i="3"/>
  <c r="I1241" i="3"/>
  <c r="K1240" i="3"/>
  <c r="I1240" i="3"/>
  <c r="K1239" i="3"/>
  <c r="I1239" i="3"/>
  <c r="K1238" i="3"/>
  <c r="I1238" i="3"/>
  <c r="K1237" i="3"/>
  <c r="I1237" i="3"/>
  <c r="K1236" i="3"/>
  <c r="I1236" i="3"/>
  <c r="K1235" i="3"/>
  <c r="I1235" i="3"/>
  <c r="K1234" i="3"/>
  <c r="I1234" i="3"/>
  <c r="K1233" i="3"/>
  <c r="I1233" i="3"/>
  <c r="K1232" i="3"/>
  <c r="I1232" i="3"/>
  <c r="K1231" i="3"/>
  <c r="I1231" i="3"/>
  <c r="K1230" i="3"/>
  <c r="I1230" i="3"/>
  <c r="K1229" i="3"/>
  <c r="I1229" i="3"/>
  <c r="K1228" i="3"/>
  <c r="I1228" i="3"/>
  <c r="K1227" i="3"/>
  <c r="I1227" i="3"/>
  <c r="K1226" i="3"/>
  <c r="I1226" i="3"/>
  <c r="K1225" i="3"/>
  <c r="I1225" i="3"/>
  <c r="K1224" i="3"/>
  <c r="I1224" i="3"/>
  <c r="K1223" i="3"/>
  <c r="I1223" i="3"/>
  <c r="K1222" i="3"/>
  <c r="I1222" i="3"/>
  <c r="K1221" i="3"/>
  <c r="I1221" i="3"/>
  <c r="K1220" i="3"/>
  <c r="I1220" i="3"/>
  <c r="K1219" i="3"/>
  <c r="I1219" i="3"/>
  <c r="K1218" i="3"/>
  <c r="I1218" i="3"/>
  <c r="K1217" i="3"/>
  <c r="I1217" i="3"/>
  <c r="K1216" i="3"/>
  <c r="I1216" i="3"/>
  <c r="K1215" i="3"/>
  <c r="I1215" i="3"/>
  <c r="K1214" i="3"/>
  <c r="I1214" i="3"/>
  <c r="K1213" i="3"/>
  <c r="I1213" i="3"/>
  <c r="K1212" i="3"/>
  <c r="I1212" i="3"/>
  <c r="K1211" i="3"/>
  <c r="I1211" i="3"/>
  <c r="K1210" i="3"/>
  <c r="I1210" i="3"/>
  <c r="K1209" i="3"/>
  <c r="I1209" i="3"/>
  <c r="K1208" i="3"/>
  <c r="I1208" i="3"/>
  <c r="K1207" i="3"/>
  <c r="I1207" i="3"/>
  <c r="K1206" i="3"/>
  <c r="I1206" i="3"/>
  <c r="K1205" i="3"/>
  <c r="I1205" i="3"/>
  <c r="K1204" i="3"/>
  <c r="I1204" i="3"/>
  <c r="K1203" i="3"/>
  <c r="I1203" i="3"/>
  <c r="K1202" i="3"/>
  <c r="I1202" i="3"/>
  <c r="K1201" i="3"/>
  <c r="I1201" i="3"/>
  <c r="K1200" i="3"/>
  <c r="I1200" i="3"/>
  <c r="K1199" i="3"/>
  <c r="I1199" i="3"/>
  <c r="K1198" i="3"/>
  <c r="I1198" i="3"/>
  <c r="K1197" i="3"/>
  <c r="I1197" i="3"/>
  <c r="K1196" i="3"/>
  <c r="I1196" i="3"/>
  <c r="K1195" i="3"/>
  <c r="I1195" i="3"/>
  <c r="K1194" i="3"/>
  <c r="I1194" i="3"/>
  <c r="K1193" i="3"/>
  <c r="I1193" i="3"/>
  <c r="K1192" i="3"/>
  <c r="I1192" i="3"/>
  <c r="K1191" i="3"/>
  <c r="I1191" i="3"/>
  <c r="K1190" i="3"/>
  <c r="I1190" i="3"/>
  <c r="K1189" i="3"/>
  <c r="I1189" i="3"/>
  <c r="K1188" i="3"/>
  <c r="I1188" i="3"/>
  <c r="K1187" i="3"/>
  <c r="I1187" i="3"/>
  <c r="K1186" i="3"/>
  <c r="I1186" i="3"/>
  <c r="K1185" i="3"/>
  <c r="I1185" i="3"/>
  <c r="K1184" i="3"/>
  <c r="I1184" i="3"/>
  <c r="K1183" i="3"/>
  <c r="I1183" i="3"/>
  <c r="K1182" i="3"/>
  <c r="I1182" i="3"/>
  <c r="K1181" i="3"/>
  <c r="I1181" i="3"/>
  <c r="K1180" i="3"/>
  <c r="I1180" i="3"/>
  <c r="K1179" i="3"/>
  <c r="I1179" i="3"/>
  <c r="K1178" i="3"/>
  <c r="I1178" i="3"/>
  <c r="K1177" i="3"/>
  <c r="I1177" i="3"/>
  <c r="K1176" i="3"/>
  <c r="I1176" i="3"/>
  <c r="K1175" i="3"/>
  <c r="I1175" i="3"/>
  <c r="K1174" i="3"/>
  <c r="I1174" i="3"/>
  <c r="K1173" i="3"/>
  <c r="I1173" i="3"/>
  <c r="K1172" i="3"/>
  <c r="I1172" i="3"/>
  <c r="K1171" i="3"/>
  <c r="I1171" i="3"/>
  <c r="K1170" i="3"/>
  <c r="I1170" i="3"/>
  <c r="K1169" i="3"/>
  <c r="I1169" i="3"/>
  <c r="K1168" i="3"/>
  <c r="I1168" i="3"/>
  <c r="K1167" i="3"/>
  <c r="I1167" i="3"/>
  <c r="K1166" i="3"/>
  <c r="I1166" i="3"/>
  <c r="K1165" i="3"/>
  <c r="I1165" i="3"/>
  <c r="K1164" i="3"/>
  <c r="I1164" i="3"/>
  <c r="K1163" i="3"/>
  <c r="I1163" i="3"/>
  <c r="K1162" i="3"/>
  <c r="I1162" i="3"/>
  <c r="K1161" i="3"/>
  <c r="I1161" i="3"/>
  <c r="K1160" i="3"/>
  <c r="I1160" i="3"/>
  <c r="K1159" i="3"/>
  <c r="I1159" i="3"/>
  <c r="K1158" i="3"/>
  <c r="I1158" i="3"/>
  <c r="K1157" i="3"/>
  <c r="I1157" i="3"/>
  <c r="K1156" i="3"/>
  <c r="I1156" i="3"/>
  <c r="K1155" i="3"/>
  <c r="I1155" i="3"/>
  <c r="K1154" i="3"/>
  <c r="I1154" i="3"/>
  <c r="K1153" i="3"/>
  <c r="I1153" i="3"/>
  <c r="K1152" i="3"/>
  <c r="I1152" i="3"/>
  <c r="K1151" i="3"/>
  <c r="I1151" i="3"/>
  <c r="K1150" i="3"/>
  <c r="I1150" i="3"/>
  <c r="K1149" i="3"/>
  <c r="I1149" i="3"/>
  <c r="K1148" i="3"/>
  <c r="I1148" i="3"/>
  <c r="K1147" i="3"/>
  <c r="I1147" i="3"/>
  <c r="K1146" i="3"/>
  <c r="I1146" i="3"/>
  <c r="K1145" i="3"/>
  <c r="I1145" i="3"/>
  <c r="K1144" i="3"/>
  <c r="I1144" i="3"/>
  <c r="K1143" i="3"/>
  <c r="I1143" i="3"/>
  <c r="K1142" i="3"/>
  <c r="I1142" i="3"/>
  <c r="K1141" i="3"/>
  <c r="I1141" i="3"/>
  <c r="K1140" i="3"/>
  <c r="I1140" i="3"/>
  <c r="K1139" i="3"/>
  <c r="I1139" i="3"/>
  <c r="K1138" i="3"/>
  <c r="I1138" i="3"/>
  <c r="K1137" i="3"/>
  <c r="I1137" i="3"/>
  <c r="K1136" i="3"/>
  <c r="I1136" i="3"/>
  <c r="K1135" i="3"/>
  <c r="I1135" i="3"/>
  <c r="K1134" i="3"/>
  <c r="I1134" i="3"/>
  <c r="K1133" i="3"/>
  <c r="I1133" i="3"/>
  <c r="K1132" i="3"/>
  <c r="I1132" i="3"/>
  <c r="K1131" i="3"/>
  <c r="I1131" i="3"/>
  <c r="K1130" i="3"/>
  <c r="I1130" i="3"/>
  <c r="K1129" i="3"/>
  <c r="I1129" i="3"/>
  <c r="K1128" i="3"/>
  <c r="I1128" i="3"/>
  <c r="K1127" i="3"/>
  <c r="I1127" i="3"/>
  <c r="K1126" i="3"/>
  <c r="I1126" i="3"/>
  <c r="K1125" i="3"/>
  <c r="I1125" i="3"/>
  <c r="K1124" i="3"/>
  <c r="I1124" i="3"/>
  <c r="K1123" i="3"/>
  <c r="I1123" i="3"/>
  <c r="K1122" i="3"/>
  <c r="I1122" i="3"/>
  <c r="K1121" i="3"/>
  <c r="I1121" i="3"/>
  <c r="K1120" i="3"/>
  <c r="I1120" i="3"/>
  <c r="K1119" i="3"/>
  <c r="I1119" i="3"/>
  <c r="K1118" i="3"/>
  <c r="I1118" i="3"/>
  <c r="K1117" i="3"/>
  <c r="I1117" i="3"/>
  <c r="K1116" i="3"/>
  <c r="I1116" i="3"/>
  <c r="K1115" i="3"/>
  <c r="I1115" i="3"/>
  <c r="K1114" i="3"/>
  <c r="I1114" i="3"/>
  <c r="K1113" i="3"/>
  <c r="I1113" i="3"/>
  <c r="K1112" i="3"/>
  <c r="I1112" i="3"/>
  <c r="K1111" i="3"/>
  <c r="I1111" i="3"/>
  <c r="K1110" i="3"/>
  <c r="I1110" i="3"/>
  <c r="K1109" i="3"/>
  <c r="I1109" i="3"/>
  <c r="K1108" i="3"/>
  <c r="I1108" i="3"/>
  <c r="K1107" i="3"/>
  <c r="I1107" i="3"/>
  <c r="K1106" i="3"/>
  <c r="I1106" i="3"/>
  <c r="K1105" i="3"/>
  <c r="I1105" i="3"/>
  <c r="K1104" i="3"/>
  <c r="I1104" i="3"/>
  <c r="K1103" i="3"/>
  <c r="I1103" i="3"/>
  <c r="K1102" i="3"/>
  <c r="I1102" i="3"/>
  <c r="K1101" i="3"/>
  <c r="I1101" i="3"/>
  <c r="K1100" i="3"/>
  <c r="I1100" i="3"/>
  <c r="K1099" i="3"/>
  <c r="I1099" i="3"/>
  <c r="K1098" i="3"/>
  <c r="I1098" i="3"/>
  <c r="K1097" i="3"/>
  <c r="I1097" i="3"/>
  <c r="K1096" i="3"/>
  <c r="I1096" i="3"/>
  <c r="K1095" i="3"/>
  <c r="I1095" i="3"/>
  <c r="K1094" i="3"/>
  <c r="I1094" i="3"/>
  <c r="K1093" i="3"/>
  <c r="I1093" i="3"/>
  <c r="K1092" i="3"/>
  <c r="I1092" i="3"/>
  <c r="K1091" i="3"/>
  <c r="I1091" i="3"/>
  <c r="K1090" i="3"/>
  <c r="I1090" i="3"/>
  <c r="K1089" i="3"/>
  <c r="I1089" i="3"/>
  <c r="K1088" i="3"/>
  <c r="I1088" i="3"/>
  <c r="K1087" i="3"/>
  <c r="I1087" i="3"/>
  <c r="K1086" i="3"/>
  <c r="I1086" i="3"/>
  <c r="K1085" i="3"/>
  <c r="I1085" i="3"/>
  <c r="K1084" i="3"/>
  <c r="I1084" i="3"/>
  <c r="K1083" i="3"/>
  <c r="I1083" i="3"/>
  <c r="K1082" i="3"/>
  <c r="I1082" i="3"/>
  <c r="K1081" i="3"/>
  <c r="I1081" i="3"/>
  <c r="K1080" i="3"/>
  <c r="I1080" i="3"/>
  <c r="K1079" i="3"/>
  <c r="I1079" i="3"/>
  <c r="K1078" i="3"/>
  <c r="I1078" i="3"/>
  <c r="K1077" i="3"/>
  <c r="I1077" i="3"/>
  <c r="K1076" i="3"/>
  <c r="I1076" i="3"/>
  <c r="K1075" i="3"/>
  <c r="I1075" i="3"/>
  <c r="K1074" i="3"/>
  <c r="I1074" i="3"/>
  <c r="K1073" i="3"/>
  <c r="I1073" i="3"/>
  <c r="K1072" i="3"/>
  <c r="I1072" i="3"/>
  <c r="K1071" i="3"/>
  <c r="I1071" i="3"/>
  <c r="K1070" i="3"/>
  <c r="I1070" i="3"/>
  <c r="K1069" i="3"/>
  <c r="I1069" i="3"/>
  <c r="K1068" i="3"/>
  <c r="I1068" i="3"/>
  <c r="K1067" i="3"/>
  <c r="I1067" i="3"/>
  <c r="K1066" i="3"/>
  <c r="I1066" i="3"/>
  <c r="K1065" i="3"/>
  <c r="I1065" i="3"/>
  <c r="K1064" i="3"/>
  <c r="I1064" i="3"/>
  <c r="K1063" i="3"/>
  <c r="I1063" i="3"/>
  <c r="K1062" i="3"/>
  <c r="I1062" i="3"/>
  <c r="K1061" i="3"/>
  <c r="I1061" i="3"/>
  <c r="K1060" i="3"/>
  <c r="I1060" i="3"/>
  <c r="K1059" i="3"/>
  <c r="I1059" i="3"/>
  <c r="K1058" i="3"/>
  <c r="I1058" i="3"/>
  <c r="K1057" i="3"/>
  <c r="I1057" i="3"/>
  <c r="K1056" i="3"/>
  <c r="I1056" i="3"/>
  <c r="K1055" i="3"/>
  <c r="I1055" i="3"/>
  <c r="K1054" i="3"/>
  <c r="I1054" i="3"/>
  <c r="K1053" i="3"/>
  <c r="I1053" i="3"/>
  <c r="K1052" i="3"/>
  <c r="I1052" i="3"/>
  <c r="K1051" i="3"/>
  <c r="I1051" i="3"/>
  <c r="K1050" i="3"/>
  <c r="I1050" i="3"/>
  <c r="K1049" i="3"/>
  <c r="I1049" i="3"/>
  <c r="K1048" i="3"/>
  <c r="I1048" i="3"/>
  <c r="K1047" i="3"/>
  <c r="I1047" i="3"/>
  <c r="K1046" i="3"/>
  <c r="I1046" i="3"/>
  <c r="K1045" i="3"/>
  <c r="I1045" i="3"/>
  <c r="K1044" i="3"/>
  <c r="I1044" i="3"/>
  <c r="K1043" i="3"/>
  <c r="I1043" i="3"/>
  <c r="K1042" i="3"/>
  <c r="I1042" i="3"/>
  <c r="K1041" i="3"/>
  <c r="I1041" i="3"/>
  <c r="K1040" i="3"/>
  <c r="I1040" i="3"/>
  <c r="K1039" i="3"/>
  <c r="I1039" i="3"/>
  <c r="K1038" i="3"/>
  <c r="I1038" i="3"/>
  <c r="K1037" i="3"/>
  <c r="I1037" i="3"/>
  <c r="K1036" i="3"/>
  <c r="I1036" i="3"/>
  <c r="K1035" i="3"/>
  <c r="I1035" i="3"/>
  <c r="K1034" i="3"/>
  <c r="I1034" i="3"/>
  <c r="K1033" i="3"/>
  <c r="I1033" i="3"/>
  <c r="K1032" i="3"/>
  <c r="I1032" i="3"/>
  <c r="K1031" i="3"/>
  <c r="I1031" i="3"/>
  <c r="K1030" i="3"/>
  <c r="I1030" i="3"/>
  <c r="K1029" i="3"/>
  <c r="I1029" i="3"/>
  <c r="K1028" i="3"/>
  <c r="I1028" i="3"/>
  <c r="K1027" i="3"/>
  <c r="I1027" i="3"/>
  <c r="K1026" i="3"/>
  <c r="I1026" i="3"/>
  <c r="K1025" i="3"/>
  <c r="I1025" i="3"/>
  <c r="K1024" i="3"/>
  <c r="I1024" i="3"/>
  <c r="K1023" i="3"/>
  <c r="I1023" i="3"/>
  <c r="K1022" i="3"/>
  <c r="I1022" i="3"/>
  <c r="K1021" i="3"/>
  <c r="I1021" i="3"/>
  <c r="K1020" i="3"/>
  <c r="I1020" i="3"/>
  <c r="K1019" i="3"/>
  <c r="I1019" i="3"/>
  <c r="K1018" i="3"/>
  <c r="I1018" i="3"/>
  <c r="K1017" i="3"/>
  <c r="I1017" i="3"/>
  <c r="K1016" i="3"/>
  <c r="I1016" i="3"/>
  <c r="K1015" i="3"/>
  <c r="I1015" i="3"/>
  <c r="K1014" i="3"/>
  <c r="I1014" i="3"/>
  <c r="K1013" i="3"/>
  <c r="I1013" i="3"/>
  <c r="K1012" i="3"/>
  <c r="I1012" i="3"/>
  <c r="K1011" i="3"/>
  <c r="I1011" i="3"/>
  <c r="K1010" i="3"/>
  <c r="I1010" i="3"/>
  <c r="K1009" i="3"/>
  <c r="I1009" i="3"/>
  <c r="K1008" i="3"/>
  <c r="I1008" i="3"/>
  <c r="K1007" i="3"/>
  <c r="I1007" i="3"/>
  <c r="K1006" i="3"/>
  <c r="I1006" i="3"/>
  <c r="K1005" i="3"/>
  <c r="I1005" i="3"/>
  <c r="K1004" i="3"/>
  <c r="I1004" i="3"/>
  <c r="K1003" i="3"/>
  <c r="I1003" i="3"/>
  <c r="K1002" i="3"/>
  <c r="I1002" i="3"/>
  <c r="K1001" i="3"/>
  <c r="I1001" i="3"/>
  <c r="K1000" i="3"/>
  <c r="I1000" i="3"/>
  <c r="K999" i="3"/>
  <c r="I999" i="3"/>
  <c r="K998" i="3"/>
  <c r="I998" i="3"/>
  <c r="K997" i="3"/>
  <c r="I997" i="3"/>
  <c r="K996" i="3"/>
  <c r="I996" i="3"/>
  <c r="K995" i="3"/>
  <c r="I995" i="3"/>
  <c r="K994" i="3"/>
  <c r="I994" i="3"/>
  <c r="K993" i="3"/>
  <c r="I993" i="3"/>
  <c r="K992" i="3"/>
  <c r="I992" i="3"/>
  <c r="K991" i="3"/>
  <c r="I991" i="3"/>
  <c r="K990" i="3"/>
  <c r="I990" i="3"/>
  <c r="K989" i="3"/>
  <c r="I989" i="3"/>
  <c r="K988" i="3"/>
  <c r="I988" i="3"/>
  <c r="K987" i="3"/>
  <c r="I987" i="3"/>
  <c r="K986" i="3"/>
  <c r="I986" i="3"/>
  <c r="K985" i="3"/>
  <c r="I985" i="3"/>
  <c r="K984" i="3"/>
  <c r="I984" i="3"/>
  <c r="K983" i="3"/>
  <c r="I983" i="3"/>
  <c r="K982" i="3"/>
  <c r="I982" i="3"/>
  <c r="K981" i="3"/>
  <c r="I981" i="3"/>
  <c r="K980" i="3"/>
  <c r="I980" i="3"/>
  <c r="K979" i="3"/>
  <c r="I979" i="3"/>
  <c r="K978" i="3"/>
  <c r="I978" i="3"/>
  <c r="K977" i="3"/>
  <c r="I977" i="3"/>
  <c r="K976" i="3"/>
  <c r="I976" i="3"/>
  <c r="K975" i="3"/>
  <c r="I975" i="3"/>
  <c r="K974" i="3"/>
  <c r="I974" i="3"/>
  <c r="K973" i="3"/>
  <c r="I973" i="3"/>
  <c r="K972" i="3"/>
  <c r="I972" i="3"/>
  <c r="K971" i="3"/>
  <c r="I971" i="3"/>
  <c r="K970" i="3"/>
  <c r="I970" i="3"/>
  <c r="K969" i="3"/>
  <c r="I969" i="3"/>
  <c r="K968" i="3"/>
  <c r="I968" i="3"/>
  <c r="K967" i="3"/>
  <c r="I967" i="3"/>
  <c r="K966" i="3"/>
  <c r="I966" i="3"/>
  <c r="K965" i="3"/>
  <c r="I965" i="3"/>
  <c r="K964" i="3"/>
  <c r="I964" i="3"/>
  <c r="K963" i="3"/>
  <c r="I963" i="3"/>
  <c r="K962" i="3"/>
  <c r="I962" i="3"/>
  <c r="K961" i="3"/>
  <c r="I961" i="3"/>
  <c r="K960" i="3"/>
  <c r="K959" i="3"/>
  <c r="I959" i="3"/>
  <c r="K958" i="3"/>
  <c r="I958" i="3"/>
  <c r="K957" i="3"/>
  <c r="I957" i="3"/>
  <c r="K956" i="3"/>
  <c r="I956" i="3"/>
  <c r="K955" i="3"/>
  <c r="I955" i="3"/>
  <c r="K954" i="3"/>
  <c r="I954" i="3"/>
  <c r="K953" i="3"/>
  <c r="I953" i="3"/>
  <c r="K952" i="3"/>
  <c r="I952" i="3"/>
  <c r="K951" i="3"/>
  <c r="I951" i="3"/>
  <c r="K950" i="3"/>
  <c r="I950" i="3"/>
  <c r="K949" i="3"/>
  <c r="I949" i="3"/>
  <c r="K948" i="3"/>
  <c r="I948" i="3"/>
  <c r="K947" i="3"/>
  <c r="I947" i="3"/>
  <c r="K946" i="3"/>
  <c r="I946" i="3"/>
  <c r="K945" i="3"/>
  <c r="I945" i="3"/>
  <c r="K944" i="3"/>
  <c r="I944" i="3"/>
  <c r="K943" i="3"/>
  <c r="I943" i="3"/>
  <c r="K942" i="3"/>
  <c r="I942" i="3"/>
  <c r="K941" i="3"/>
  <c r="I941" i="3"/>
  <c r="K940" i="3"/>
  <c r="I940" i="3"/>
  <c r="K939" i="3"/>
  <c r="I939" i="3"/>
  <c r="K938" i="3"/>
  <c r="I938" i="3"/>
  <c r="K937" i="3"/>
  <c r="I937" i="3"/>
  <c r="K936" i="3"/>
  <c r="I936" i="3"/>
  <c r="K935" i="3"/>
  <c r="I935" i="3"/>
  <c r="K934" i="3"/>
  <c r="I934" i="3"/>
  <c r="K933" i="3"/>
  <c r="I933" i="3"/>
  <c r="K932" i="3"/>
  <c r="I932" i="3"/>
  <c r="K931" i="3"/>
  <c r="I931" i="3"/>
  <c r="K930" i="3"/>
  <c r="I930" i="3"/>
  <c r="K929" i="3"/>
  <c r="I929" i="3"/>
  <c r="K928" i="3"/>
  <c r="I928" i="3"/>
  <c r="K927" i="3"/>
  <c r="I927" i="3"/>
  <c r="K926" i="3"/>
  <c r="I926" i="3"/>
  <c r="K925" i="3"/>
  <c r="I925" i="3"/>
  <c r="K924" i="3"/>
  <c r="I924" i="3"/>
  <c r="K923" i="3"/>
  <c r="I923" i="3"/>
  <c r="K922" i="3"/>
  <c r="I922" i="3"/>
  <c r="K921" i="3"/>
  <c r="I921" i="3"/>
  <c r="K920" i="3"/>
  <c r="I920" i="3"/>
  <c r="K919" i="3"/>
  <c r="K918" i="3"/>
  <c r="I918" i="3"/>
  <c r="K917" i="3"/>
  <c r="I917" i="3"/>
  <c r="K916" i="3"/>
  <c r="I916" i="3"/>
  <c r="K915" i="3"/>
  <c r="I915" i="3"/>
  <c r="K914" i="3"/>
  <c r="I914" i="3"/>
  <c r="K913" i="3"/>
  <c r="I913" i="3"/>
  <c r="K912" i="3"/>
  <c r="I912" i="3"/>
  <c r="K911" i="3"/>
  <c r="I911" i="3"/>
  <c r="K910" i="3"/>
  <c r="I910" i="3"/>
  <c r="K909" i="3"/>
  <c r="I909" i="3"/>
  <c r="K908" i="3"/>
  <c r="I908" i="3"/>
  <c r="K907" i="3"/>
  <c r="I907" i="3"/>
  <c r="K906" i="3"/>
  <c r="I906" i="3"/>
  <c r="K905" i="3"/>
  <c r="I905" i="3"/>
  <c r="K904" i="3"/>
  <c r="I904" i="3"/>
  <c r="K903" i="3"/>
  <c r="I903" i="3"/>
  <c r="K902" i="3"/>
  <c r="I902" i="3"/>
  <c r="K901" i="3"/>
  <c r="I901" i="3"/>
  <c r="K900" i="3"/>
  <c r="I900" i="3"/>
  <c r="K899" i="3"/>
  <c r="I899" i="3"/>
  <c r="K898" i="3"/>
  <c r="I898" i="3"/>
  <c r="K897" i="3"/>
  <c r="I897" i="3"/>
  <c r="K896" i="3"/>
  <c r="I896" i="3"/>
  <c r="K895" i="3"/>
  <c r="I895" i="3"/>
  <c r="K894" i="3"/>
  <c r="I894" i="3"/>
  <c r="K893" i="3"/>
  <c r="I893" i="3"/>
  <c r="K892" i="3"/>
  <c r="I892" i="3"/>
  <c r="K891" i="3"/>
  <c r="I891" i="3"/>
  <c r="K890" i="3"/>
  <c r="I890" i="3"/>
  <c r="K889" i="3"/>
  <c r="I889" i="3"/>
  <c r="K888" i="3"/>
  <c r="I888" i="3"/>
  <c r="K887" i="3"/>
  <c r="I887" i="3"/>
  <c r="K886" i="3"/>
  <c r="I886" i="3"/>
  <c r="K885" i="3"/>
  <c r="I885" i="3"/>
  <c r="K884" i="3"/>
  <c r="I884" i="3"/>
  <c r="K883" i="3"/>
  <c r="I883" i="3"/>
  <c r="K882" i="3"/>
  <c r="I882" i="3"/>
  <c r="K881" i="3"/>
  <c r="I881" i="3"/>
  <c r="K880" i="3"/>
  <c r="I880" i="3"/>
  <c r="K879" i="3"/>
  <c r="I879" i="3"/>
  <c r="K878" i="3"/>
  <c r="I878" i="3"/>
  <c r="K877" i="3"/>
  <c r="I877" i="3"/>
  <c r="K876" i="3"/>
  <c r="I876" i="3"/>
  <c r="K875" i="3"/>
  <c r="I875" i="3"/>
  <c r="K874" i="3"/>
  <c r="I874" i="3"/>
  <c r="K873" i="3"/>
  <c r="I873" i="3"/>
  <c r="K872" i="3"/>
  <c r="I872" i="3"/>
  <c r="K871" i="3"/>
  <c r="I871" i="3"/>
  <c r="K870" i="3"/>
  <c r="I870" i="3"/>
  <c r="K869" i="3"/>
  <c r="I869" i="3"/>
  <c r="K868" i="3"/>
  <c r="I868" i="3"/>
  <c r="K867" i="3"/>
  <c r="I867" i="3"/>
  <c r="K866" i="3"/>
  <c r="I866" i="3"/>
  <c r="K865" i="3"/>
  <c r="I865" i="3"/>
  <c r="K864" i="3"/>
  <c r="I864" i="3"/>
  <c r="K863" i="3"/>
  <c r="I863" i="3"/>
  <c r="K862" i="3"/>
  <c r="I862" i="3"/>
  <c r="K861" i="3"/>
  <c r="I861" i="3"/>
  <c r="K860" i="3"/>
  <c r="I860" i="3"/>
  <c r="K859" i="3"/>
  <c r="I859" i="3"/>
  <c r="K858" i="3"/>
  <c r="I858" i="3"/>
  <c r="K857" i="3"/>
  <c r="I857" i="3"/>
  <c r="K856" i="3"/>
  <c r="I856" i="3"/>
  <c r="K855" i="3"/>
  <c r="I855" i="3"/>
  <c r="K854" i="3"/>
  <c r="I854" i="3"/>
  <c r="K853" i="3"/>
  <c r="I853" i="3"/>
  <c r="K852" i="3"/>
  <c r="I852" i="3"/>
  <c r="K851" i="3"/>
  <c r="I851" i="3"/>
  <c r="K850" i="3"/>
  <c r="I850" i="3"/>
  <c r="K849" i="3"/>
  <c r="I849" i="3"/>
  <c r="K848" i="3"/>
  <c r="I848" i="3"/>
  <c r="K847" i="3"/>
  <c r="I847" i="3"/>
  <c r="K846" i="3"/>
  <c r="I846" i="3"/>
  <c r="K845" i="3"/>
  <c r="I845" i="3"/>
  <c r="K844" i="3"/>
  <c r="I844" i="3"/>
  <c r="K843" i="3"/>
  <c r="I843" i="3"/>
  <c r="K842" i="3"/>
  <c r="I842" i="3"/>
  <c r="K841" i="3"/>
  <c r="I841" i="3"/>
  <c r="K840" i="3"/>
  <c r="I840" i="3"/>
  <c r="K839" i="3"/>
  <c r="I839" i="3"/>
  <c r="K838" i="3"/>
  <c r="I838" i="3"/>
  <c r="K837" i="3"/>
  <c r="I837" i="3"/>
  <c r="K836" i="3"/>
  <c r="I836" i="3"/>
  <c r="K835" i="3"/>
  <c r="I835" i="3"/>
  <c r="K834" i="3"/>
  <c r="I834" i="3"/>
  <c r="K833" i="3"/>
  <c r="I833" i="3"/>
  <c r="K832" i="3"/>
  <c r="I832" i="3"/>
  <c r="K831" i="3"/>
  <c r="I831" i="3"/>
  <c r="K830" i="3"/>
  <c r="I830" i="3"/>
  <c r="K829" i="3"/>
  <c r="I829" i="3"/>
  <c r="K828" i="3"/>
  <c r="I828" i="3"/>
  <c r="K827" i="3"/>
  <c r="I827" i="3"/>
  <c r="K826" i="3"/>
  <c r="I826" i="3"/>
  <c r="K825" i="3"/>
  <c r="I825" i="3"/>
  <c r="K824" i="3"/>
  <c r="I824" i="3"/>
  <c r="K823" i="3"/>
  <c r="I823" i="3"/>
  <c r="K822" i="3"/>
  <c r="I822" i="3"/>
  <c r="K821" i="3"/>
  <c r="I821" i="3"/>
  <c r="K820" i="3"/>
  <c r="I820" i="3"/>
  <c r="K819" i="3"/>
  <c r="I819" i="3"/>
  <c r="K818" i="3"/>
  <c r="I818" i="3"/>
  <c r="K817" i="3"/>
  <c r="I817" i="3"/>
  <c r="K816" i="3"/>
  <c r="I816" i="3"/>
  <c r="K815" i="3"/>
  <c r="I815" i="3"/>
  <c r="K814" i="3"/>
  <c r="I814" i="3"/>
  <c r="K813" i="3"/>
  <c r="I813" i="3"/>
  <c r="K812" i="3"/>
  <c r="I812" i="3"/>
  <c r="K811" i="3"/>
  <c r="I811" i="3"/>
  <c r="K810" i="3"/>
  <c r="I810" i="3"/>
  <c r="K809" i="3"/>
  <c r="I809" i="3"/>
  <c r="K808" i="3"/>
  <c r="I808" i="3"/>
  <c r="K807" i="3"/>
  <c r="I807" i="3"/>
  <c r="K806" i="3"/>
  <c r="I806" i="3"/>
  <c r="K805" i="3"/>
  <c r="I805" i="3"/>
  <c r="K804" i="3"/>
  <c r="I804" i="3"/>
  <c r="K803" i="3"/>
  <c r="I803" i="3"/>
  <c r="K802" i="3"/>
  <c r="I802" i="3"/>
  <c r="K801" i="3"/>
  <c r="I801" i="3"/>
  <c r="K800" i="3"/>
  <c r="I800" i="3"/>
  <c r="K799" i="3"/>
  <c r="I799" i="3"/>
  <c r="K798" i="3"/>
  <c r="I798" i="3"/>
  <c r="K797" i="3"/>
  <c r="I797" i="3"/>
  <c r="K796" i="3"/>
  <c r="I796" i="3"/>
  <c r="K795" i="3"/>
  <c r="I795" i="3"/>
  <c r="K794" i="3"/>
  <c r="I794" i="3"/>
  <c r="K793" i="3"/>
  <c r="I793" i="3"/>
  <c r="K792" i="3"/>
  <c r="I792" i="3"/>
  <c r="K791" i="3"/>
  <c r="I791" i="3"/>
  <c r="K790" i="3"/>
  <c r="I790" i="3"/>
  <c r="K789" i="3"/>
  <c r="I789" i="3"/>
  <c r="K788" i="3"/>
  <c r="I788" i="3"/>
  <c r="K787" i="3"/>
  <c r="K786" i="3"/>
  <c r="I786" i="3"/>
  <c r="K785" i="3"/>
  <c r="I785" i="3"/>
  <c r="K784" i="3"/>
  <c r="I784" i="3"/>
  <c r="K783" i="3"/>
  <c r="I783" i="3"/>
  <c r="K782" i="3"/>
  <c r="I782" i="3"/>
  <c r="K781" i="3"/>
  <c r="I781" i="3"/>
  <c r="K780" i="3"/>
  <c r="I780" i="3"/>
  <c r="K779" i="3"/>
  <c r="I779" i="3"/>
  <c r="K778" i="3"/>
  <c r="I778" i="3"/>
  <c r="K777" i="3"/>
  <c r="I777" i="3"/>
  <c r="K776" i="3"/>
  <c r="I776" i="3"/>
  <c r="K775" i="3"/>
  <c r="I775" i="3"/>
  <c r="K774" i="3"/>
  <c r="I774" i="3"/>
  <c r="K773" i="3"/>
  <c r="I773" i="3"/>
  <c r="K772" i="3"/>
  <c r="I772" i="3"/>
  <c r="K771" i="3"/>
  <c r="I771" i="3"/>
  <c r="K770" i="3"/>
  <c r="I770" i="3"/>
  <c r="K769" i="3"/>
  <c r="I769" i="3"/>
  <c r="K768" i="3"/>
  <c r="I768" i="3"/>
  <c r="K767" i="3"/>
  <c r="I767" i="3"/>
  <c r="K766" i="3"/>
  <c r="I766" i="3"/>
  <c r="K765" i="3"/>
  <c r="I765" i="3"/>
  <c r="K764" i="3"/>
  <c r="I764" i="3"/>
  <c r="K763" i="3"/>
  <c r="I763" i="3"/>
  <c r="K762" i="3"/>
  <c r="I762" i="3"/>
  <c r="K761" i="3"/>
  <c r="I761" i="3"/>
  <c r="K760" i="3"/>
  <c r="I760" i="3"/>
  <c r="K759" i="3"/>
  <c r="I759" i="3"/>
  <c r="K758" i="3"/>
  <c r="I758" i="3"/>
  <c r="K757" i="3"/>
  <c r="I757" i="3"/>
  <c r="K756" i="3"/>
  <c r="I756" i="3"/>
  <c r="K755" i="3"/>
  <c r="I755" i="3"/>
  <c r="K754" i="3"/>
  <c r="I754" i="3"/>
  <c r="K753" i="3"/>
  <c r="I753" i="3"/>
  <c r="K752" i="3"/>
  <c r="I752" i="3"/>
  <c r="K751" i="3"/>
  <c r="I751" i="3"/>
  <c r="K750" i="3"/>
  <c r="I750" i="3"/>
  <c r="K749" i="3"/>
  <c r="I749" i="3"/>
  <c r="K748" i="3"/>
  <c r="I748" i="3"/>
  <c r="K747" i="3"/>
  <c r="I747" i="3"/>
  <c r="K746" i="3"/>
  <c r="I746" i="3"/>
  <c r="K745" i="3"/>
  <c r="I745" i="3"/>
  <c r="K744" i="3"/>
  <c r="I744" i="3"/>
  <c r="K743" i="3"/>
  <c r="I743" i="3"/>
  <c r="K742" i="3"/>
  <c r="I742" i="3"/>
  <c r="K741" i="3"/>
  <c r="I741" i="3"/>
  <c r="K740" i="3"/>
  <c r="I740" i="3"/>
  <c r="K739" i="3"/>
  <c r="I739" i="3"/>
  <c r="K738" i="3"/>
  <c r="I738" i="3"/>
  <c r="K737" i="3"/>
  <c r="I737" i="3"/>
  <c r="K736" i="3"/>
  <c r="I736" i="3"/>
  <c r="K735" i="3"/>
  <c r="I735" i="3"/>
  <c r="K734" i="3"/>
  <c r="I734" i="3"/>
  <c r="K733" i="3"/>
  <c r="I733" i="3"/>
  <c r="K732" i="3"/>
  <c r="I732" i="3"/>
  <c r="K731" i="3"/>
  <c r="I731" i="3"/>
  <c r="K730" i="3"/>
  <c r="I730" i="3"/>
  <c r="K729" i="3"/>
  <c r="I729" i="3"/>
  <c r="K728" i="3"/>
  <c r="I728" i="3"/>
  <c r="K727" i="3"/>
  <c r="I727" i="3"/>
  <c r="K726" i="3"/>
  <c r="I726" i="3"/>
  <c r="K725" i="3"/>
  <c r="I725" i="3"/>
  <c r="K724" i="3"/>
  <c r="I724" i="3"/>
  <c r="K723" i="3"/>
  <c r="I723" i="3"/>
  <c r="K722" i="3"/>
  <c r="I722" i="3"/>
  <c r="K721" i="3"/>
  <c r="I721" i="3"/>
  <c r="K720" i="3"/>
  <c r="I720" i="3"/>
  <c r="K719" i="3"/>
  <c r="I719" i="3"/>
  <c r="K718" i="3"/>
  <c r="I718" i="3"/>
  <c r="K717" i="3"/>
  <c r="I717" i="3"/>
  <c r="K716" i="3"/>
  <c r="I716" i="3"/>
  <c r="K715" i="3"/>
  <c r="I715" i="3"/>
  <c r="K714" i="3"/>
  <c r="I714" i="3"/>
  <c r="K713" i="3"/>
  <c r="I713" i="3"/>
  <c r="K712" i="3"/>
  <c r="I712" i="3"/>
  <c r="K711" i="3"/>
  <c r="I711" i="3"/>
  <c r="K710" i="3"/>
  <c r="I710" i="3"/>
  <c r="K709" i="3"/>
  <c r="I709" i="3"/>
  <c r="K708" i="3"/>
  <c r="I708" i="3"/>
  <c r="K707" i="3"/>
  <c r="I707" i="3"/>
  <c r="K706" i="3"/>
  <c r="I706" i="3"/>
  <c r="K705" i="3"/>
  <c r="I705" i="3"/>
  <c r="K704" i="3"/>
  <c r="I704" i="3"/>
  <c r="K703" i="3"/>
  <c r="I703" i="3"/>
  <c r="K702" i="3"/>
  <c r="I702" i="3"/>
  <c r="K701" i="3"/>
  <c r="I701" i="3"/>
  <c r="K700" i="3"/>
  <c r="I700" i="3"/>
  <c r="K699" i="3"/>
  <c r="I699" i="3"/>
  <c r="K698" i="3"/>
  <c r="I698" i="3"/>
  <c r="K697" i="3"/>
  <c r="I697" i="3"/>
  <c r="K696" i="3"/>
  <c r="K695" i="3"/>
  <c r="I695" i="3"/>
  <c r="K694" i="3"/>
  <c r="K693" i="3"/>
  <c r="K692" i="3"/>
  <c r="I692" i="3"/>
  <c r="K691" i="3"/>
  <c r="I691" i="3"/>
  <c r="K690" i="3"/>
  <c r="I690" i="3"/>
  <c r="K689" i="3"/>
  <c r="I689" i="3"/>
  <c r="K688" i="3"/>
  <c r="I688" i="3"/>
  <c r="K687" i="3"/>
  <c r="I687" i="3"/>
  <c r="K686" i="3"/>
  <c r="I686" i="3"/>
  <c r="K685" i="3"/>
  <c r="I685" i="3"/>
  <c r="K684" i="3"/>
  <c r="I684" i="3"/>
  <c r="K683" i="3"/>
  <c r="I683" i="3"/>
  <c r="K682" i="3"/>
  <c r="I682" i="3"/>
  <c r="K681" i="3"/>
  <c r="I681" i="3"/>
  <c r="K680" i="3"/>
  <c r="I680" i="3"/>
  <c r="K679" i="3"/>
  <c r="I679" i="3"/>
  <c r="K678" i="3"/>
  <c r="I678" i="3"/>
  <c r="K677" i="3"/>
  <c r="I677" i="3"/>
  <c r="K676" i="3"/>
  <c r="I676" i="3"/>
  <c r="K675" i="3"/>
  <c r="I675" i="3"/>
  <c r="K674" i="3"/>
  <c r="I674" i="3"/>
  <c r="K673" i="3"/>
  <c r="I673" i="3"/>
  <c r="K672" i="3"/>
  <c r="I672" i="3"/>
  <c r="K671" i="3"/>
  <c r="I671" i="3"/>
  <c r="K670" i="3"/>
  <c r="I670" i="3"/>
  <c r="K669" i="3"/>
  <c r="K668" i="3"/>
  <c r="I668" i="3"/>
  <c r="K667" i="3"/>
  <c r="I667" i="3"/>
  <c r="K666" i="3"/>
  <c r="I666" i="3"/>
  <c r="K665" i="3"/>
  <c r="I665" i="3"/>
  <c r="K664" i="3"/>
  <c r="I664" i="3"/>
  <c r="K663" i="3"/>
  <c r="I663" i="3"/>
  <c r="K662" i="3"/>
  <c r="I662" i="3"/>
  <c r="K661" i="3"/>
  <c r="I661" i="3"/>
  <c r="K660" i="3"/>
  <c r="I660" i="3"/>
  <c r="K659" i="3"/>
  <c r="K658" i="3"/>
  <c r="I658" i="3"/>
  <c r="K657" i="3"/>
  <c r="K656" i="3"/>
  <c r="K655" i="3"/>
  <c r="I655" i="3"/>
  <c r="K654" i="3"/>
  <c r="I654" i="3"/>
  <c r="K653" i="3"/>
  <c r="I653" i="3"/>
  <c r="K652" i="3"/>
  <c r="K651" i="3"/>
  <c r="I651" i="3"/>
  <c r="K650" i="3"/>
  <c r="I650" i="3"/>
  <c r="K649" i="3"/>
  <c r="K648" i="3"/>
  <c r="K647" i="3"/>
  <c r="K646" i="3"/>
  <c r="I646" i="3"/>
  <c r="K645" i="3"/>
  <c r="I645" i="3"/>
  <c r="K644" i="3"/>
  <c r="I644" i="3"/>
  <c r="K643" i="3"/>
  <c r="I643" i="3"/>
  <c r="K642" i="3"/>
  <c r="I642" i="3"/>
  <c r="K641" i="3"/>
  <c r="I641" i="3"/>
  <c r="K640" i="3"/>
  <c r="I640" i="3"/>
  <c r="K639" i="3"/>
  <c r="I639" i="3"/>
  <c r="K638" i="3"/>
  <c r="I638" i="3"/>
  <c r="K637" i="3"/>
  <c r="I637" i="3"/>
  <c r="K636" i="3"/>
  <c r="I636" i="3"/>
  <c r="K635" i="3"/>
  <c r="I635" i="3"/>
  <c r="K634" i="3"/>
  <c r="K633" i="3"/>
  <c r="I633" i="3"/>
  <c r="K632" i="3"/>
  <c r="I632" i="3"/>
  <c r="K631" i="3"/>
  <c r="I631" i="3"/>
  <c r="K630" i="3"/>
  <c r="I630" i="3"/>
  <c r="K629" i="3"/>
  <c r="I629" i="3"/>
  <c r="K628" i="3"/>
  <c r="K627" i="3"/>
  <c r="K626" i="3"/>
  <c r="K625" i="3"/>
  <c r="I625" i="3"/>
  <c r="K624" i="3"/>
  <c r="K623" i="3"/>
  <c r="I623" i="3"/>
  <c r="K622" i="3"/>
  <c r="K621" i="3"/>
  <c r="I621" i="3"/>
  <c r="K620" i="3"/>
  <c r="I620" i="3"/>
  <c r="K619" i="3"/>
  <c r="K618" i="3"/>
  <c r="I618" i="3"/>
  <c r="K617" i="3"/>
  <c r="K616" i="3"/>
  <c r="I616" i="3"/>
  <c r="K615" i="3"/>
  <c r="I615" i="3"/>
  <c r="K614" i="3"/>
  <c r="K613" i="3"/>
  <c r="K612" i="3"/>
  <c r="K611" i="3"/>
  <c r="K610" i="3"/>
  <c r="K609" i="3"/>
  <c r="I609" i="3"/>
  <c r="K608" i="3"/>
  <c r="I608" i="3"/>
  <c r="K607" i="3"/>
  <c r="I607" i="3"/>
  <c r="K606" i="3"/>
  <c r="K605" i="3"/>
  <c r="K604" i="3"/>
  <c r="I604" i="3"/>
  <c r="K603" i="3"/>
  <c r="K602" i="3"/>
  <c r="K601" i="3"/>
  <c r="K600" i="3"/>
  <c r="I600" i="3"/>
  <c r="K599" i="3"/>
  <c r="K598" i="3"/>
  <c r="I598" i="3"/>
  <c r="K597" i="3"/>
  <c r="K596" i="3"/>
  <c r="I596" i="3"/>
  <c r="K595" i="3"/>
  <c r="I595" i="3"/>
  <c r="K594" i="3"/>
  <c r="I594" i="3"/>
  <c r="K593" i="3"/>
  <c r="I593" i="3"/>
  <c r="K592" i="3"/>
  <c r="I592" i="3"/>
  <c r="K591" i="3"/>
  <c r="I591" i="3"/>
  <c r="K590" i="3"/>
  <c r="I590" i="3"/>
  <c r="K589" i="3"/>
  <c r="I589" i="3"/>
  <c r="K588" i="3"/>
  <c r="I588" i="3"/>
  <c r="K587" i="3"/>
  <c r="I587" i="3"/>
  <c r="K586" i="3"/>
  <c r="I586" i="3"/>
  <c r="K585" i="3"/>
  <c r="I585" i="3"/>
  <c r="K584" i="3"/>
  <c r="I584" i="3"/>
  <c r="K583" i="3"/>
  <c r="I583" i="3"/>
  <c r="K582" i="3"/>
  <c r="I582" i="3"/>
  <c r="K581" i="3"/>
  <c r="I581" i="3"/>
  <c r="K580" i="3"/>
  <c r="I580" i="3"/>
  <c r="K579" i="3"/>
  <c r="I579" i="3"/>
  <c r="K578" i="3"/>
  <c r="I578" i="3"/>
  <c r="K577" i="3"/>
  <c r="I577" i="3"/>
  <c r="K576" i="3"/>
  <c r="I576" i="3"/>
  <c r="K575" i="3"/>
  <c r="K574" i="3"/>
  <c r="I574" i="3"/>
  <c r="K573" i="3"/>
  <c r="K572" i="3"/>
  <c r="I572" i="3"/>
  <c r="K571" i="3"/>
  <c r="K570" i="3"/>
  <c r="I570" i="3"/>
  <c r="K569" i="3"/>
  <c r="K568" i="3"/>
  <c r="I568" i="3"/>
  <c r="K567" i="3"/>
  <c r="I567" i="3"/>
  <c r="K566" i="3"/>
  <c r="I566" i="3"/>
  <c r="K565" i="3"/>
  <c r="K564" i="3"/>
  <c r="K563" i="3"/>
  <c r="I563" i="3"/>
  <c r="K562" i="3"/>
  <c r="I562" i="3"/>
  <c r="K561" i="3"/>
  <c r="I561" i="3"/>
  <c r="K560" i="3"/>
  <c r="I560" i="3"/>
  <c r="K559" i="3"/>
  <c r="I559" i="3"/>
  <c r="K558" i="3"/>
  <c r="K557" i="3"/>
  <c r="K556" i="3"/>
  <c r="I556" i="3"/>
  <c r="K555" i="3"/>
  <c r="K554" i="3"/>
  <c r="I554" i="3"/>
  <c r="K553" i="3"/>
  <c r="I553" i="3"/>
  <c r="K552" i="3"/>
  <c r="I552" i="3"/>
  <c r="K551" i="3"/>
  <c r="K550" i="3"/>
  <c r="I550" i="3"/>
  <c r="K549" i="3"/>
  <c r="K548" i="3"/>
  <c r="I548" i="3"/>
  <c r="K547" i="3"/>
  <c r="K546" i="3"/>
  <c r="I546" i="3"/>
  <c r="K545" i="3"/>
  <c r="I545" i="3"/>
  <c r="K544" i="3"/>
  <c r="I544" i="3"/>
  <c r="K543" i="3"/>
  <c r="I543" i="3"/>
  <c r="K542" i="3"/>
  <c r="I542" i="3"/>
  <c r="K541" i="3"/>
  <c r="I541" i="3"/>
  <c r="K540" i="3"/>
  <c r="I540" i="3"/>
  <c r="K539" i="3"/>
  <c r="I539" i="3"/>
  <c r="K538" i="3"/>
  <c r="I538" i="3"/>
  <c r="K537" i="3"/>
  <c r="I537" i="3"/>
  <c r="K536" i="3"/>
  <c r="I536" i="3"/>
  <c r="K535" i="3"/>
  <c r="I535" i="3"/>
  <c r="K534" i="3"/>
  <c r="I534" i="3"/>
  <c r="K533" i="3"/>
  <c r="I533" i="3"/>
  <c r="K532" i="3"/>
  <c r="I532" i="3"/>
  <c r="K531" i="3"/>
  <c r="I531" i="3"/>
  <c r="K530" i="3"/>
  <c r="I530" i="3"/>
  <c r="K529" i="3"/>
  <c r="I529" i="3"/>
  <c r="K528" i="3"/>
  <c r="I528" i="3"/>
  <c r="K527" i="3"/>
  <c r="I527" i="3"/>
  <c r="K526" i="3"/>
  <c r="I526" i="3"/>
  <c r="K525" i="3"/>
  <c r="I525" i="3"/>
  <c r="K524" i="3"/>
  <c r="I524" i="3"/>
  <c r="K523" i="3"/>
  <c r="I523" i="3"/>
  <c r="K522" i="3"/>
  <c r="K521" i="3"/>
  <c r="I521" i="3"/>
  <c r="K520" i="3"/>
  <c r="I520" i="3"/>
  <c r="K519" i="3"/>
  <c r="I519" i="3"/>
  <c r="K518" i="3"/>
  <c r="I518" i="3"/>
  <c r="K517" i="3"/>
  <c r="I517" i="3"/>
  <c r="K516" i="3"/>
  <c r="I516" i="3"/>
  <c r="K515" i="3"/>
  <c r="K514" i="3"/>
  <c r="I514" i="3"/>
  <c r="K513" i="3"/>
  <c r="I513" i="3"/>
  <c r="K512" i="3"/>
  <c r="K511" i="3"/>
  <c r="I511" i="3"/>
  <c r="K510" i="3"/>
  <c r="K509" i="3"/>
  <c r="I509" i="3"/>
  <c r="K508" i="3"/>
  <c r="K507" i="3"/>
  <c r="I507" i="3"/>
  <c r="K506" i="3"/>
  <c r="I506" i="3"/>
  <c r="K505" i="3"/>
  <c r="K504" i="3"/>
  <c r="K503" i="3"/>
  <c r="I503" i="3"/>
  <c r="K502" i="3"/>
  <c r="I502" i="3"/>
  <c r="K501" i="3"/>
  <c r="I501" i="3"/>
  <c r="K500" i="3"/>
  <c r="I500" i="3"/>
  <c r="K499" i="3"/>
  <c r="I499" i="3"/>
  <c r="K498" i="3"/>
  <c r="I498" i="3"/>
  <c r="K497" i="3"/>
  <c r="I497" i="3"/>
  <c r="K496" i="3"/>
  <c r="I496" i="3"/>
  <c r="K495" i="3"/>
  <c r="K494" i="3"/>
  <c r="I494" i="3"/>
  <c r="K493" i="3"/>
  <c r="K492" i="3"/>
  <c r="K491" i="3"/>
  <c r="K490" i="3"/>
  <c r="I490" i="3"/>
  <c r="K489" i="3"/>
  <c r="I489" i="3"/>
  <c r="K488" i="3"/>
  <c r="I488" i="3"/>
  <c r="K487" i="3"/>
  <c r="I487" i="3"/>
  <c r="K486" i="3"/>
  <c r="I486" i="3"/>
  <c r="K485" i="3"/>
  <c r="K484" i="3"/>
  <c r="I484" i="3"/>
  <c r="K483" i="3"/>
  <c r="K482" i="3"/>
  <c r="K481" i="3"/>
  <c r="I481" i="3"/>
  <c r="K480" i="3"/>
  <c r="K479" i="3"/>
  <c r="I479" i="3"/>
  <c r="K478" i="3"/>
  <c r="I478" i="3"/>
  <c r="K477" i="3"/>
  <c r="K476" i="3"/>
  <c r="I476" i="3"/>
  <c r="K475" i="3"/>
  <c r="K474" i="3"/>
  <c r="K473" i="3"/>
  <c r="I473" i="3"/>
  <c r="K472" i="3"/>
  <c r="K471" i="3"/>
  <c r="I471" i="3"/>
  <c r="K470" i="3"/>
  <c r="I470" i="3"/>
  <c r="K469" i="3"/>
  <c r="I469" i="3"/>
  <c r="K468" i="3"/>
  <c r="K467" i="3"/>
  <c r="K466" i="3"/>
  <c r="I466" i="3"/>
  <c r="K465" i="3"/>
  <c r="I465" i="3"/>
  <c r="K464" i="3"/>
  <c r="K463" i="3"/>
  <c r="K462" i="3"/>
  <c r="I462" i="3"/>
  <c r="K461" i="3"/>
  <c r="I461" i="3"/>
  <c r="K460" i="3"/>
  <c r="I460" i="3"/>
  <c r="K459" i="3"/>
  <c r="I459" i="3"/>
  <c r="K458" i="3"/>
  <c r="I458" i="3"/>
  <c r="K457" i="3"/>
  <c r="I457" i="3"/>
  <c r="K456" i="3"/>
  <c r="I456" i="3"/>
  <c r="K455" i="3"/>
  <c r="I455" i="3"/>
  <c r="K454" i="3"/>
  <c r="I454" i="3"/>
  <c r="K453" i="3"/>
  <c r="I453" i="3"/>
  <c r="K452" i="3"/>
  <c r="I452" i="3"/>
  <c r="K451" i="3"/>
  <c r="K450" i="3"/>
  <c r="K449" i="3"/>
  <c r="I449" i="3"/>
  <c r="K448" i="3"/>
  <c r="I448" i="3"/>
  <c r="K447" i="3"/>
  <c r="K446" i="3"/>
  <c r="I446" i="3"/>
  <c r="K445" i="3"/>
  <c r="I445" i="3"/>
  <c r="K444" i="3"/>
  <c r="I444" i="3"/>
  <c r="K443" i="3"/>
  <c r="I443" i="3"/>
  <c r="K442" i="3"/>
  <c r="K441" i="3"/>
  <c r="I441" i="3"/>
  <c r="K440" i="3"/>
  <c r="K439" i="3"/>
  <c r="I439" i="3"/>
  <c r="K438" i="3"/>
  <c r="I438" i="3"/>
  <c r="K437" i="3"/>
  <c r="K436" i="3"/>
  <c r="I436" i="3"/>
  <c r="K435" i="3"/>
  <c r="I435" i="3"/>
  <c r="K434" i="3"/>
  <c r="I434" i="3"/>
  <c r="K433" i="3"/>
  <c r="I433" i="3"/>
  <c r="K432" i="3"/>
  <c r="I432" i="3"/>
  <c r="K431" i="3"/>
  <c r="I431" i="3"/>
  <c r="K430" i="3"/>
  <c r="I430" i="3"/>
  <c r="K429" i="3"/>
  <c r="K428" i="3"/>
  <c r="K427" i="3"/>
  <c r="I427" i="3"/>
  <c r="K426" i="3"/>
  <c r="I426" i="3"/>
  <c r="K425" i="3"/>
  <c r="I425" i="3"/>
  <c r="K424" i="3"/>
  <c r="K423" i="3"/>
  <c r="I423" i="3"/>
  <c r="K422" i="3"/>
  <c r="K421" i="3"/>
  <c r="I421" i="3"/>
  <c r="K420" i="3"/>
  <c r="I420" i="3"/>
  <c r="K419" i="3"/>
  <c r="I419" i="3"/>
  <c r="K418" i="3"/>
  <c r="I418" i="3"/>
  <c r="K417" i="3"/>
  <c r="I417" i="3"/>
  <c r="K416" i="3"/>
  <c r="K415" i="3"/>
  <c r="I415" i="3"/>
  <c r="K414" i="3"/>
  <c r="I414" i="3"/>
  <c r="K413" i="3"/>
  <c r="I413" i="3"/>
  <c r="K412" i="3"/>
  <c r="I412" i="3"/>
  <c r="K411" i="3"/>
  <c r="I411" i="3"/>
  <c r="K410" i="3"/>
  <c r="I410" i="3"/>
  <c r="K409" i="3"/>
  <c r="I409" i="3"/>
  <c r="K408" i="3"/>
  <c r="I408" i="3"/>
  <c r="K407" i="3"/>
  <c r="K406" i="3"/>
  <c r="I406" i="3"/>
  <c r="K405" i="3"/>
  <c r="I405" i="3"/>
  <c r="K404" i="3"/>
  <c r="I404" i="3"/>
  <c r="K403" i="3"/>
  <c r="K402" i="3"/>
  <c r="I402" i="3"/>
  <c r="K401" i="3"/>
  <c r="K400" i="3"/>
  <c r="I400" i="3"/>
  <c r="K399" i="3"/>
  <c r="I399" i="3"/>
  <c r="K398" i="3"/>
  <c r="I398" i="3"/>
  <c r="K397" i="3"/>
  <c r="I397" i="3"/>
  <c r="K396" i="3"/>
  <c r="I396" i="3"/>
  <c r="K395" i="3"/>
  <c r="I395" i="3"/>
  <c r="K394" i="3"/>
  <c r="I394" i="3"/>
  <c r="K393" i="3"/>
  <c r="I393" i="3"/>
  <c r="K392" i="3"/>
  <c r="I392" i="3"/>
  <c r="K391" i="3"/>
  <c r="I391" i="3"/>
  <c r="K390" i="3"/>
  <c r="I390" i="3"/>
  <c r="K389" i="3"/>
  <c r="I389" i="3"/>
  <c r="K388" i="3"/>
  <c r="I388" i="3"/>
  <c r="K387" i="3"/>
  <c r="I387" i="3"/>
  <c r="K386" i="3"/>
  <c r="I386" i="3"/>
  <c r="K385" i="3"/>
  <c r="I385" i="3"/>
  <c r="K384" i="3"/>
  <c r="I384" i="3"/>
  <c r="K383" i="3"/>
  <c r="I383" i="3"/>
  <c r="K382" i="3"/>
  <c r="I382" i="3"/>
  <c r="K381" i="3"/>
  <c r="I381" i="3"/>
  <c r="K380" i="3"/>
  <c r="I380" i="3"/>
  <c r="K379" i="3"/>
  <c r="I379" i="3"/>
  <c r="K378" i="3"/>
  <c r="I378" i="3"/>
  <c r="K377" i="3"/>
  <c r="I377" i="3"/>
  <c r="K376" i="3"/>
  <c r="I376" i="3"/>
  <c r="K375" i="3"/>
  <c r="I375" i="3"/>
  <c r="K374" i="3"/>
  <c r="I374" i="3"/>
  <c r="K373" i="3"/>
  <c r="I373" i="3"/>
  <c r="K372" i="3"/>
  <c r="I372" i="3"/>
  <c r="K371" i="3"/>
  <c r="I371" i="3"/>
  <c r="K370" i="3"/>
  <c r="I370" i="3"/>
  <c r="K369" i="3"/>
  <c r="I369" i="3"/>
  <c r="K368" i="3"/>
  <c r="I368" i="3"/>
  <c r="K367" i="3"/>
  <c r="I367" i="3"/>
  <c r="K366" i="3"/>
  <c r="I366" i="3"/>
  <c r="K365" i="3"/>
  <c r="I365" i="3"/>
  <c r="K364" i="3"/>
  <c r="I364" i="3"/>
  <c r="K363" i="3"/>
  <c r="I363" i="3"/>
  <c r="K362" i="3"/>
  <c r="I362" i="3"/>
  <c r="K361" i="3"/>
  <c r="I361" i="3"/>
  <c r="K360" i="3"/>
  <c r="I360" i="3"/>
  <c r="K359" i="3"/>
  <c r="I359" i="3"/>
  <c r="K358" i="3"/>
  <c r="I358" i="3"/>
  <c r="K357" i="3"/>
  <c r="I357" i="3"/>
  <c r="K356" i="3"/>
  <c r="I356" i="3"/>
  <c r="K355" i="3"/>
  <c r="I355" i="3"/>
  <c r="K354" i="3"/>
  <c r="I354" i="3"/>
  <c r="K353" i="3"/>
  <c r="I353" i="3"/>
  <c r="K352" i="3"/>
  <c r="I352" i="3"/>
  <c r="K351" i="3"/>
  <c r="I351" i="3"/>
  <c r="K350" i="3"/>
  <c r="I350" i="3"/>
  <c r="K349" i="3"/>
  <c r="I349" i="3"/>
  <c r="K348" i="3"/>
  <c r="I348" i="3"/>
  <c r="K347" i="3"/>
  <c r="I347" i="3"/>
  <c r="K346" i="3"/>
  <c r="I346" i="3"/>
  <c r="K345" i="3"/>
  <c r="I345" i="3"/>
  <c r="K344" i="3"/>
  <c r="I344" i="3"/>
  <c r="K343" i="3"/>
  <c r="I343" i="3"/>
  <c r="K342" i="3"/>
  <c r="I342" i="3"/>
  <c r="K341" i="3"/>
  <c r="I341" i="3"/>
  <c r="K340" i="3"/>
  <c r="I340" i="3"/>
  <c r="K339" i="3"/>
  <c r="I339" i="3"/>
  <c r="K338" i="3"/>
  <c r="I338" i="3"/>
  <c r="K337" i="3"/>
  <c r="I337" i="3"/>
  <c r="K336" i="3"/>
  <c r="I336" i="3"/>
  <c r="K335" i="3"/>
  <c r="I335" i="3"/>
  <c r="K334" i="3"/>
  <c r="I334" i="3"/>
  <c r="K333" i="3"/>
  <c r="I333" i="3"/>
  <c r="K332" i="3"/>
  <c r="I332" i="3"/>
  <c r="K331" i="3"/>
  <c r="I331" i="3"/>
  <c r="K330" i="3"/>
  <c r="I330" i="3"/>
  <c r="K329" i="3"/>
  <c r="I329" i="3"/>
  <c r="K328" i="3"/>
  <c r="I328" i="3"/>
  <c r="K327" i="3"/>
  <c r="I327" i="3"/>
  <c r="K326" i="3"/>
  <c r="I326" i="3"/>
  <c r="K325" i="3"/>
  <c r="I325" i="3"/>
  <c r="K324" i="3"/>
  <c r="I324" i="3"/>
  <c r="K323" i="3"/>
  <c r="I323" i="3"/>
  <c r="K322" i="3"/>
  <c r="I322" i="3"/>
  <c r="K321" i="3"/>
  <c r="I321" i="3"/>
  <c r="K320" i="3"/>
  <c r="I320" i="3"/>
  <c r="K319" i="3"/>
  <c r="I319" i="3"/>
  <c r="K318" i="3"/>
  <c r="I318" i="3"/>
  <c r="K317" i="3"/>
  <c r="I317" i="3"/>
  <c r="K316" i="3"/>
  <c r="I316" i="3"/>
  <c r="K315" i="3"/>
  <c r="I315" i="3"/>
  <c r="K314" i="3"/>
  <c r="I314" i="3"/>
  <c r="K313" i="3"/>
  <c r="I313" i="3"/>
  <c r="K312" i="3"/>
  <c r="I312" i="3"/>
  <c r="K311" i="3"/>
  <c r="I311" i="3"/>
  <c r="K310" i="3"/>
  <c r="I310" i="3"/>
  <c r="K309" i="3"/>
  <c r="I309" i="3"/>
  <c r="K308" i="3"/>
  <c r="I308" i="3"/>
  <c r="K307" i="3"/>
  <c r="I307" i="3"/>
  <c r="K306" i="3"/>
  <c r="I306" i="3"/>
  <c r="K305" i="3"/>
  <c r="I305" i="3"/>
  <c r="K304" i="3"/>
  <c r="I304" i="3"/>
  <c r="K303" i="3"/>
  <c r="I303" i="3"/>
  <c r="K302" i="3"/>
  <c r="I302" i="3"/>
  <c r="K301" i="3"/>
  <c r="I301" i="3"/>
  <c r="K300" i="3"/>
  <c r="I300" i="3"/>
  <c r="K299" i="3"/>
  <c r="I299" i="3"/>
  <c r="K298" i="3"/>
  <c r="I298" i="3"/>
  <c r="K297" i="3"/>
  <c r="I297" i="3"/>
  <c r="K296" i="3"/>
  <c r="I296" i="3"/>
  <c r="K295" i="3"/>
  <c r="I295" i="3"/>
  <c r="K294" i="3"/>
  <c r="I294" i="3"/>
  <c r="K293" i="3"/>
  <c r="I293" i="3"/>
  <c r="K292" i="3"/>
  <c r="I292" i="3"/>
  <c r="K291" i="3"/>
  <c r="I291" i="3"/>
  <c r="K290" i="3"/>
  <c r="I290" i="3"/>
  <c r="K289" i="3"/>
  <c r="I289" i="3"/>
  <c r="K288" i="3"/>
  <c r="I288" i="3"/>
  <c r="K287" i="3"/>
  <c r="I287" i="3"/>
  <c r="K286" i="3"/>
  <c r="I286" i="3"/>
  <c r="K285" i="3"/>
  <c r="I285" i="3"/>
  <c r="K284" i="3"/>
  <c r="I284" i="3"/>
  <c r="K283" i="3"/>
  <c r="I283" i="3"/>
  <c r="K282" i="3"/>
  <c r="I282" i="3"/>
  <c r="K281" i="3"/>
  <c r="I281" i="3"/>
  <c r="K280" i="3"/>
  <c r="I280" i="3"/>
  <c r="K279" i="3"/>
  <c r="I279" i="3"/>
  <c r="K278" i="3"/>
  <c r="I278" i="3"/>
  <c r="K277" i="3"/>
  <c r="I277" i="3"/>
  <c r="K276" i="3"/>
  <c r="I276" i="3"/>
  <c r="K275" i="3"/>
  <c r="I275" i="3"/>
  <c r="K274" i="3"/>
  <c r="I274" i="3"/>
  <c r="K273" i="3"/>
  <c r="I273" i="3"/>
  <c r="K272" i="3"/>
  <c r="I272" i="3"/>
  <c r="K271" i="3"/>
  <c r="I271" i="3"/>
  <c r="K270" i="3"/>
  <c r="I270" i="3"/>
  <c r="K269" i="3"/>
  <c r="I269" i="3"/>
  <c r="K268" i="3"/>
  <c r="I268" i="3"/>
  <c r="K267" i="3"/>
  <c r="I267" i="3"/>
  <c r="K266" i="3"/>
  <c r="K265" i="3"/>
  <c r="I265" i="3"/>
  <c r="K264" i="3"/>
  <c r="I264" i="3"/>
  <c r="K263" i="3"/>
  <c r="I263" i="3"/>
  <c r="K262" i="3"/>
  <c r="I262" i="3"/>
  <c r="K261" i="3"/>
  <c r="I261" i="3"/>
  <c r="K260" i="3"/>
  <c r="I260" i="3"/>
  <c r="K259" i="3"/>
  <c r="I259" i="3"/>
  <c r="K258" i="3"/>
  <c r="I258" i="3"/>
  <c r="K257" i="3"/>
  <c r="I257" i="3"/>
  <c r="K256" i="3"/>
  <c r="I256" i="3"/>
  <c r="K255" i="3"/>
  <c r="I255" i="3"/>
  <c r="K254" i="3"/>
  <c r="I254" i="3"/>
  <c r="K253" i="3"/>
  <c r="I253" i="3"/>
  <c r="K252" i="3"/>
  <c r="I252" i="3"/>
  <c r="K251" i="3"/>
  <c r="I251" i="3"/>
  <c r="K250" i="3"/>
  <c r="I250" i="3"/>
  <c r="K249" i="3"/>
  <c r="I249" i="3"/>
  <c r="K248" i="3"/>
  <c r="I248" i="3"/>
  <c r="K247" i="3"/>
  <c r="I247" i="3"/>
  <c r="K246" i="3"/>
  <c r="I246" i="3"/>
  <c r="K245" i="3"/>
  <c r="I245" i="3"/>
  <c r="K244" i="3"/>
  <c r="I244" i="3"/>
  <c r="K243" i="3"/>
  <c r="I243" i="3"/>
  <c r="K242" i="3"/>
  <c r="I242" i="3"/>
  <c r="K241" i="3"/>
  <c r="I241" i="3"/>
  <c r="K240" i="3"/>
  <c r="K239" i="3"/>
  <c r="I239" i="3"/>
  <c r="K238" i="3"/>
  <c r="I238" i="3"/>
  <c r="K237" i="3"/>
  <c r="I237" i="3"/>
  <c r="K236" i="3"/>
  <c r="I236" i="3"/>
  <c r="K235" i="3"/>
  <c r="I235" i="3"/>
  <c r="K234" i="3"/>
  <c r="I234" i="3"/>
  <c r="K233" i="3"/>
  <c r="K232" i="3"/>
  <c r="I232" i="3"/>
  <c r="K231" i="3"/>
  <c r="I231" i="3"/>
  <c r="K230" i="3"/>
  <c r="I230" i="3"/>
  <c r="K229" i="3"/>
  <c r="I229" i="3"/>
  <c r="K228" i="3"/>
  <c r="I228" i="3"/>
  <c r="K227" i="3"/>
  <c r="I227" i="3"/>
  <c r="K226" i="3"/>
  <c r="K225" i="3"/>
  <c r="K224" i="3"/>
  <c r="I224" i="3"/>
  <c r="K223" i="3"/>
  <c r="K222" i="3"/>
  <c r="I222" i="3"/>
  <c r="K221" i="3"/>
  <c r="I221" i="3"/>
  <c r="K220" i="3"/>
  <c r="I220" i="3"/>
  <c r="K219" i="3"/>
  <c r="I219" i="3"/>
  <c r="K218" i="3"/>
  <c r="I218" i="3"/>
  <c r="K217" i="3"/>
  <c r="I217" i="3"/>
  <c r="K216" i="3"/>
  <c r="I216" i="3"/>
  <c r="K215" i="3"/>
  <c r="I215" i="3"/>
  <c r="K214" i="3"/>
  <c r="I214" i="3"/>
  <c r="K213" i="3"/>
  <c r="I213" i="3"/>
  <c r="K212" i="3"/>
  <c r="I212" i="3"/>
  <c r="K211" i="3"/>
  <c r="I211" i="3"/>
  <c r="K210" i="3"/>
  <c r="K209" i="3"/>
  <c r="I209" i="3"/>
  <c r="K208" i="3"/>
  <c r="I208" i="3"/>
  <c r="K207" i="3"/>
  <c r="I207" i="3"/>
  <c r="K206" i="3"/>
  <c r="I206" i="3"/>
  <c r="K205" i="3"/>
  <c r="I205" i="3"/>
  <c r="K204" i="3"/>
  <c r="I204" i="3"/>
  <c r="K203" i="3"/>
  <c r="I203" i="3"/>
  <c r="K202" i="3"/>
  <c r="I202" i="3"/>
  <c r="K201" i="3"/>
  <c r="I201" i="3"/>
  <c r="K200" i="3"/>
  <c r="I200" i="3"/>
  <c r="K199" i="3"/>
  <c r="I199" i="3"/>
  <c r="K198" i="3"/>
  <c r="I198" i="3"/>
  <c r="K197" i="3"/>
  <c r="I197" i="3"/>
  <c r="K196" i="3"/>
  <c r="I196" i="3"/>
  <c r="K195" i="3"/>
  <c r="K194" i="3"/>
  <c r="I194" i="3"/>
  <c r="K193" i="3"/>
  <c r="I193" i="3"/>
  <c r="K192" i="3"/>
  <c r="I192" i="3"/>
  <c r="K191" i="3"/>
  <c r="I191" i="3"/>
  <c r="K190" i="3"/>
  <c r="I190" i="3"/>
  <c r="K189" i="3"/>
  <c r="I189" i="3"/>
  <c r="K188" i="3"/>
  <c r="K187" i="3"/>
  <c r="K186" i="3"/>
  <c r="I186" i="3"/>
  <c r="K185" i="3"/>
  <c r="I185" i="3"/>
  <c r="K184" i="3"/>
  <c r="I184" i="3"/>
  <c r="K183" i="3"/>
  <c r="I183" i="3"/>
  <c r="K182" i="3"/>
  <c r="I182" i="3"/>
  <c r="K181" i="3"/>
  <c r="I181" i="3"/>
  <c r="K180" i="3"/>
  <c r="I180" i="3"/>
  <c r="K179" i="3"/>
  <c r="I179" i="3"/>
  <c r="K178" i="3"/>
  <c r="I178" i="3"/>
  <c r="K177" i="3"/>
  <c r="I177" i="3"/>
  <c r="K176" i="3"/>
  <c r="I176" i="3"/>
  <c r="K175" i="3"/>
  <c r="I175" i="3"/>
  <c r="K174" i="3"/>
  <c r="I174" i="3"/>
  <c r="K173" i="3"/>
  <c r="K172" i="3"/>
  <c r="K171" i="3"/>
  <c r="I171" i="3"/>
  <c r="K170" i="3"/>
  <c r="I170" i="3"/>
  <c r="K169" i="3"/>
  <c r="I169" i="3"/>
  <c r="K168" i="3"/>
  <c r="I168" i="3"/>
  <c r="K167" i="3"/>
  <c r="I167" i="3"/>
  <c r="K166" i="3"/>
  <c r="I166" i="3"/>
  <c r="K165" i="3"/>
  <c r="I165" i="3"/>
  <c r="K164" i="3"/>
  <c r="I164" i="3"/>
  <c r="K163" i="3"/>
  <c r="I163" i="3"/>
  <c r="K162" i="3"/>
  <c r="I162" i="3"/>
  <c r="K161" i="3"/>
  <c r="I161" i="3"/>
  <c r="K160" i="3"/>
  <c r="I160" i="3"/>
  <c r="K159" i="3"/>
  <c r="I159" i="3"/>
  <c r="K158" i="3"/>
  <c r="I158" i="3"/>
  <c r="K157" i="3"/>
  <c r="I157" i="3"/>
  <c r="K156" i="3"/>
  <c r="I156" i="3"/>
  <c r="K155" i="3"/>
  <c r="I155" i="3"/>
  <c r="K154" i="3"/>
  <c r="I154" i="3"/>
  <c r="K153" i="3"/>
  <c r="I153" i="3"/>
  <c r="K152" i="3"/>
  <c r="I152" i="3"/>
  <c r="K151" i="3"/>
  <c r="I151" i="3"/>
  <c r="K150" i="3"/>
  <c r="I150" i="3"/>
  <c r="K149" i="3"/>
  <c r="I149" i="3"/>
  <c r="K148" i="3"/>
  <c r="I148" i="3"/>
  <c r="K147" i="3"/>
  <c r="I147" i="3"/>
  <c r="K146" i="3"/>
  <c r="I146" i="3"/>
  <c r="K145" i="3"/>
  <c r="I145" i="3"/>
  <c r="K144" i="3"/>
  <c r="I144" i="3"/>
  <c r="K143" i="3"/>
  <c r="I143" i="3"/>
  <c r="K142" i="3"/>
  <c r="I142" i="3"/>
  <c r="K141" i="3"/>
  <c r="I141" i="3"/>
  <c r="K140" i="3"/>
  <c r="I140" i="3"/>
  <c r="K139" i="3"/>
  <c r="I139" i="3"/>
  <c r="K138" i="3"/>
  <c r="I138" i="3"/>
  <c r="K137" i="3"/>
  <c r="I137" i="3"/>
  <c r="K136" i="3"/>
  <c r="I136" i="3"/>
  <c r="K135" i="3"/>
  <c r="I135" i="3"/>
  <c r="K134" i="3"/>
  <c r="I134" i="3"/>
  <c r="K133" i="3"/>
  <c r="I133" i="3"/>
  <c r="K132" i="3"/>
  <c r="I132" i="3"/>
  <c r="K131" i="3"/>
  <c r="I131" i="3"/>
  <c r="K130" i="3"/>
  <c r="I130" i="3"/>
  <c r="K129" i="3"/>
  <c r="I129" i="3"/>
  <c r="K128" i="3"/>
  <c r="I128" i="3"/>
  <c r="K127" i="3"/>
  <c r="I127" i="3"/>
  <c r="K126" i="3"/>
  <c r="I126" i="3"/>
  <c r="K125" i="3"/>
  <c r="I125" i="3"/>
  <c r="K124" i="3"/>
  <c r="I124" i="3"/>
  <c r="K123" i="3"/>
  <c r="I123" i="3"/>
  <c r="K122" i="3"/>
  <c r="I122" i="3"/>
  <c r="K121" i="3"/>
  <c r="I121" i="3"/>
  <c r="K120" i="3"/>
  <c r="I120" i="3"/>
  <c r="K119" i="3"/>
  <c r="I119" i="3"/>
  <c r="K118" i="3"/>
  <c r="I118" i="3"/>
  <c r="K117" i="3"/>
  <c r="I117" i="3"/>
  <c r="K116" i="3"/>
  <c r="I116" i="3"/>
  <c r="K115" i="3"/>
  <c r="I115" i="3"/>
  <c r="K114" i="3"/>
  <c r="I114" i="3"/>
  <c r="K113" i="3"/>
  <c r="I113" i="3"/>
  <c r="K112" i="3"/>
  <c r="I112" i="3"/>
  <c r="K111" i="3"/>
  <c r="I111" i="3"/>
  <c r="K110" i="3"/>
  <c r="I110" i="3"/>
  <c r="K109" i="3"/>
  <c r="I109" i="3"/>
  <c r="K108" i="3"/>
  <c r="I108" i="3"/>
  <c r="K107" i="3"/>
  <c r="I107" i="3"/>
  <c r="K106" i="3"/>
  <c r="I106" i="3"/>
  <c r="K105" i="3"/>
  <c r="I105" i="3"/>
  <c r="K104" i="3"/>
  <c r="I104" i="3"/>
  <c r="K103" i="3"/>
  <c r="I103" i="3"/>
  <c r="K102" i="3"/>
  <c r="I102" i="3"/>
  <c r="K101" i="3"/>
  <c r="I101" i="3"/>
  <c r="K100" i="3"/>
  <c r="I100" i="3"/>
  <c r="K99" i="3"/>
  <c r="I99" i="3"/>
  <c r="K98" i="3"/>
  <c r="I98" i="3"/>
  <c r="K97" i="3"/>
  <c r="I97" i="3"/>
  <c r="K96" i="3"/>
  <c r="I96" i="3"/>
  <c r="K95" i="3"/>
  <c r="I95" i="3"/>
  <c r="K94" i="3"/>
  <c r="I94" i="3"/>
  <c r="K93" i="3"/>
  <c r="I93" i="3"/>
  <c r="K92" i="3"/>
  <c r="I92" i="3"/>
  <c r="K91" i="3"/>
  <c r="I91" i="3"/>
  <c r="K90" i="3"/>
  <c r="I90" i="3"/>
  <c r="K89" i="3"/>
  <c r="I89" i="3"/>
  <c r="K88" i="3"/>
  <c r="I88" i="3"/>
  <c r="K87" i="3"/>
  <c r="K86" i="3"/>
  <c r="I86" i="3"/>
  <c r="K85" i="3"/>
  <c r="I85" i="3"/>
  <c r="K84" i="3"/>
  <c r="K83" i="3"/>
  <c r="I83" i="3"/>
  <c r="K82" i="3"/>
  <c r="I82" i="3"/>
  <c r="K81" i="3"/>
  <c r="I81" i="3"/>
  <c r="K80" i="3"/>
  <c r="K79" i="3"/>
  <c r="I79" i="3"/>
  <c r="K78" i="3"/>
  <c r="I78" i="3"/>
  <c r="K77" i="3"/>
  <c r="I77" i="3"/>
  <c r="K76" i="3"/>
  <c r="I76" i="3"/>
  <c r="K75" i="3"/>
  <c r="K74" i="3"/>
  <c r="I74" i="3"/>
  <c r="K73" i="3"/>
  <c r="I73" i="3"/>
  <c r="K72" i="3"/>
  <c r="K71" i="3"/>
  <c r="I71" i="3"/>
  <c r="K70" i="3"/>
  <c r="K69" i="3"/>
  <c r="I69" i="3"/>
  <c r="K68" i="3"/>
  <c r="I68" i="3"/>
  <c r="K67" i="3"/>
  <c r="I67" i="3"/>
  <c r="K66" i="3"/>
  <c r="I66" i="3"/>
  <c r="K64" i="3"/>
  <c r="K63" i="3"/>
  <c r="K62" i="3"/>
  <c r="I62" i="3"/>
  <c r="K60" i="3"/>
  <c r="I60" i="3"/>
  <c r="K59" i="3"/>
  <c r="I59" i="3"/>
  <c r="K58" i="3"/>
  <c r="I58" i="3"/>
  <c r="K57" i="3"/>
  <c r="I57" i="3"/>
  <c r="K56" i="3"/>
  <c r="K55" i="3"/>
  <c r="I55" i="3"/>
  <c r="K54" i="3"/>
  <c r="I54" i="3"/>
  <c r="K53" i="3"/>
  <c r="I53" i="3"/>
  <c r="K52" i="3"/>
  <c r="I52" i="3"/>
  <c r="K51" i="3"/>
  <c r="I51" i="3"/>
  <c r="K50" i="3"/>
  <c r="I50" i="3"/>
  <c r="K49" i="3"/>
  <c r="I49" i="3"/>
  <c r="K48" i="3"/>
  <c r="I48" i="3"/>
  <c r="K47" i="3"/>
  <c r="I47" i="3"/>
  <c r="K46" i="3"/>
  <c r="I46" i="3"/>
  <c r="K45" i="3"/>
  <c r="K44" i="3"/>
  <c r="I44" i="3"/>
  <c r="K43" i="3"/>
  <c r="I43" i="3"/>
  <c r="K42" i="3"/>
  <c r="I42" i="3"/>
  <c r="K40" i="3"/>
  <c r="I40" i="3"/>
  <c r="K39" i="3"/>
  <c r="I39" i="3"/>
  <c r="K38" i="3"/>
  <c r="I38" i="3"/>
  <c r="K37" i="3"/>
  <c r="I37" i="3"/>
  <c r="I36" i="3"/>
  <c r="K35" i="3"/>
  <c r="I35" i="3"/>
  <c r="K34" i="3"/>
  <c r="I34" i="3"/>
  <c r="K33" i="3"/>
  <c r="K32" i="3"/>
  <c r="I32" i="3"/>
  <c r="K31" i="3"/>
  <c r="I31" i="3"/>
  <c r="K30" i="3"/>
  <c r="K29" i="3"/>
  <c r="I29" i="3"/>
  <c r="K28" i="3"/>
  <c r="I28" i="3"/>
  <c r="K27" i="3"/>
  <c r="I27" i="3"/>
  <c r="K26" i="3"/>
  <c r="I26" i="3"/>
  <c r="K24" i="3"/>
  <c r="K23" i="3"/>
  <c r="K22" i="3"/>
  <c r="K21" i="3"/>
  <c r="K20" i="3"/>
  <c r="K18" i="3"/>
  <c r="K17" i="3"/>
  <c r="K16" i="3"/>
  <c r="K14" i="3"/>
  <c r="K13" i="3"/>
  <c r="K12" i="3"/>
  <c r="K10" i="3"/>
  <c r="K9" i="3"/>
  <c r="K8" i="3"/>
  <c r="K7" i="3"/>
  <c r="K6" i="3"/>
  <c r="K5" i="3"/>
  <c r="K4" i="3"/>
  <c r="B3" i="2"/>
  <c r="B4" i="2"/>
  <c r="B5" i="2"/>
  <c r="B6" i="2"/>
  <c r="B7" i="2"/>
  <c r="B11" i="2"/>
  <c r="B12" i="2"/>
  <c r="B13" i="2"/>
  <c r="B14" i="2"/>
  <c r="B15" i="2"/>
  <c r="B19" i="2"/>
  <c r="B20" i="2"/>
  <c r="B22" i="2"/>
  <c r="B23" i="2"/>
  <c r="N46" i="1"/>
  <c r="M46" i="1"/>
  <c r="F46" i="1"/>
  <c r="N45" i="1"/>
  <c r="M45" i="1"/>
  <c r="F45" i="1"/>
  <c r="N44" i="1"/>
  <c r="M44" i="1"/>
  <c r="F44" i="1"/>
  <c r="N43" i="1"/>
  <c r="M43" i="1"/>
  <c r="F43" i="1"/>
  <c r="N35" i="1"/>
  <c r="M35" i="1"/>
  <c r="F35" i="1"/>
  <c r="N41" i="1"/>
  <c r="M41" i="1"/>
  <c r="F41" i="1"/>
  <c r="N40" i="1"/>
  <c r="M40" i="1"/>
  <c r="F40" i="1"/>
  <c r="AO10" i="4"/>
  <c r="AO5" i="4"/>
  <c r="AO7" i="4"/>
  <c r="AO3" i="4"/>
  <c r="N34" i="1"/>
  <c r="M34" i="1"/>
  <c r="F34" i="1"/>
  <c r="N29" i="1"/>
  <c r="M29" i="1"/>
  <c r="F29" i="1"/>
  <c r="N33" i="1"/>
  <c r="M33" i="1"/>
  <c r="F33" i="1"/>
  <c r="N32" i="1"/>
  <c r="M32" i="1"/>
  <c r="F32" i="1"/>
  <c r="N31" i="1"/>
  <c r="M31" i="1"/>
  <c r="F31" i="1"/>
  <c r="N36" i="1"/>
  <c r="M36" i="1"/>
  <c r="F36" i="1"/>
  <c r="X5" i="4"/>
  <c r="B5" i="4"/>
  <c r="X7" i="4"/>
  <c r="X8" i="4"/>
  <c r="X9" i="4"/>
  <c r="X10" i="4"/>
  <c r="X11" i="4"/>
  <c r="X12" i="4"/>
  <c r="X14" i="4"/>
  <c r="X15" i="4"/>
  <c r="X16" i="4"/>
  <c r="X17" i="4"/>
  <c r="X18" i="4"/>
  <c r="X19" i="4"/>
  <c r="X22" i="4"/>
  <c r="X23" i="4"/>
  <c r="X24" i="4"/>
  <c r="X25" i="4"/>
  <c r="X3" i="4"/>
  <c r="B2" i="4"/>
  <c r="C2" i="4"/>
  <c r="B22" i="4"/>
  <c r="B23" i="4"/>
  <c r="B24" i="4"/>
  <c r="B25" i="4"/>
  <c r="B15" i="4"/>
  <c r="B11" i="4"/>
  <c r="B10" i="4"/>
  <c r="B7" i="4"/>
  <c r="B18" i="4"/>
  <c r="B17" i="4"/>
  <c r="B16" i="4"/>
  <c r="B3" i="4"/>
  <c r="M27" i="1"/>
  <c r="N27" i="1"/>
  <c r="F27" i="1"/>
  <c r="B14" i="4"/>
  <c r="B12" i="4"/>
  <c r="B9" i="4"/>
  <c r="B8" i="4"/>
  <c r="J42" i="1"/>
  <c r="N17" i="1"/>
  <c r="M17" i="1"/>
  <c r="F17" i="1"/>
  <c r="N16" i="1"/>
  <c r="M16" i="1"/>
  <c r="N12" i="1"/>
  <c r="M12" i="1"/>
  <c r="F12" i="1"/>
  <c r="N11" i="1"/>
  <c r="M11" i="1"/>
  <c r="F11" i="1"/>
  <c r="N26" i="1"/>
  <c r="M26" i="1"/>
  <c r="F26" i="1"/>
  <c r="N7" i="1"/>
  <c r="M7" i="1"/>
  <c r="F7" i="1"/>
  <c r="N3" i="1"/>
  <c r="M3" i="1"/>
  <c r="F3" i="1"/>
  <c r="N6" i="1"/>
  <c r="M6" i="1"/>
  <c r="F6" i="1"/>
  <c r="N8" i="1"/>
  <c r="M8" i="1"/>
  <c r="F8" i="1"/>
  <c r="N5" i="1"/>
  <c r="M5" i="1"/>
  <c r="F5" i="1"/>
  <c r="M14" i="1"/>
  <c r="M15" i="1"/>
  <c r="M28" i="1"/>
  <c r="F9" i="1"/>
  <c r="F10" i="1"/>
  <c r="F13" i="1"/>
  <c r="F18" i="1"/>
  <c r="F19" i="1"/>
  <c r="F20" i="1"/>
  <c r="F21" i="1"/>
  <c r="F22" i="1"/>
  <c r="F23" i="1"/>
  <c r="F24" i="1"/>
  <c r="F25" i="1"/>
  <c r="F14" i="1"/>
  <c r="F28" i="1"/>
  <c r="F30" i="1"/>
  <c r="F37" i="1"/>
  <c r="F38" i="1"/>
  <c r="F39" i="1"/>
  <c r="F42" i="1"/>
  <c r="F47" i="1"/>
  <c r="M38" i="1"/>
  <c r="N38" i="1"/>
  <c r="M21" i="1"/>
  <c r="N21" i="1"/>
  <c r="M22" i="1"/>
  <c r="N22" i="1"/>
  <c r="M23" i="1"/>
  <c r="N23" i="1"/>
  <c r="M24" i="1"/>
  <c r="N24" i="1"/>
  <c r="M25" i="1"/>
  <c r="N25" i="1"/>
  <c r="F2" i="1"/>
  <c r="N42" i="1"/>
  <c r="M42" i="1"/>
  <c r="N39" i="1"/>
  <c r="M39" i="1"/>
  <c r="N37" i="1"/>
  <c r="M37" i="1"/>
  <c r="N30" i="1"/>
  <c r="M30" i="1"/>
  <c r="N28" i="1"/>
  <c r="N15" i="1"/>
  <c r="N14" i="1"/>
  <c r="N20" i="1"/>
  <c r="M20" i="1"/>
  <c r="N19" i="1"/>
  <c r="M19" i="1"/>
  <c r="N18" i="1"/>
  <c r="M18" i="1"/>
  <c r="N13" i="1"/>
  <c r="M13" i="1"/>
  <c r="N10" i="1"/>
  <c r="M10" i="1"/>
  <c r="N9" i="1"/>
  <c r="M9" i="1"/>
  <c r="N4" i="1"/>
  <c r="M4" i="1"/>
  <c r="F4" i="1"/>
  <c r="N2" i="1"/>
  <c r="M2" i="1"/>
  <c r="I35" i="16"/>
  <c r="B9" i="1"/>
  <c r="K15" i="1"/>
  <c r="K16" i="1"/>
  <c r="I64" i="3"/>
  <c r="I61" i="3"/>
  <c r="F19" i="29"/>
  <c r="M36" i="24"/>
  <c r="M38" i="28"/>
  <c r="M39" i="27"/>
  <c r="M6" i="27"/>
  <c r="M51" i="30"/>
  <c r="M8" i="28"/>
  <c r="N19" i="27"/>
  <c r="F51" i="30"/>
  <c r="N52" i="30"/>
  <c r="N2" i="30"/>
  <c r="M20" i="30"/>
  <c r="N26" i="30"/>
  <c r="N42" i="30"/>
  <c r="M52" i="30"/>
  <c r="F42" i="30"/>
  <c r="M34" i="29"/>
  <c r="F51" i="27"/>
  <c r="N42" i="27"/>
  <c r="M51" i="27"/>
  <c r="M52" i="29"/>
  <c r="N52" i="29"/>
  <c r="M28" i="13"/>
  <c r="N28" i="13"/>
  <c r="F7" i="14"/>
  <c r="F41" i="27"/>
  <c r="F24" i="27"/>
  <c r="N28" i="8"/>
  <c r="N50" i="25"/>
  <c r="F25" i="18"/>
  <c r="F33" i="27"/>
  <c r="M34" i="21"/>
  <c r="N19" i="26"/>
  <c r="N40" i="14"/>
  <c r="M19" i="7"/>
  <c r="M29" i="27"/>
  <c r="N6" i="12"/>
  <c r="M37" i="25"/>
  <c r="M19" i="13"/>
  <c r="M4" i="16"/>
  <c r="N19" i="7"/>
  <c r="F18" i="29"/>
  <c r="F50" i="25"/>
  <c r="F29" i="19"/>
  <c r="F51" i="26"/>
  <c r="F8" i="28"/>
  <c r="M26" i="29"/>
  <c r="N50" i="26"/>
  <c r="M19" i="10"/>
  <c r="N51" i="26"/>
  <c r="M13" i="29"/>
  <c r="M18" i="11"/>
  <c r="M5" i="29"/>
  <c r="F21" i="26"/>
  <c r="F29" i="10"/>
  <c r="F25" i="21"/>
  <c r="M17" i="20"/>
  <c r="M39" i="21"/>
  <c r="M4" i="19"/>
  <c r="N29" i="19"/>
  <c r="N39" i="27"/>
  <c r="F4" i="6"/>
  <c r="M7" i="8"/>
  <c r="M36" i="16"/>
  <c r="N4" i="19"/>
  <c r="F26" i="20"/>
  <c r="N52" i="12"/>
  <c r="N48" i="11"/>
  <c r="M20" i="28"/>
  <c r="M41" i="7"/>
  <c r="M29" i="10"/>
  <c r="M19" i="11"/>
  <c r="M4" i="6"/>
  <c r="N7" i="8"/>
  <c r="N37" i="16"/>
  <c r="F42" i="19"/>
  <c r="M26" i="20"/>
  <c r="F34" i="22"/>
  <c r="M52" i="21"/>
  <c r="F22" i="30"/>
  <c r="F41" i="7"/>
  <c r="M32" i="26"/>
  <c r="M52" i="12"/>
  <c r="F21" i="28"/>
  <c r="F26" i="30"/>
  <c r="M19" i="28"/>
  <c r="F48" i="28"/>
  <c r="F2" i="30"/>
  <c r="F39" i="12"/>
  <c r="F20" i="19"/>
  <c r="N27" i="20"/>
  <c r="F41" i="20"/>
  <c r="F5" i="22"/>
  <c r="M34" i="22"/>
  <c r="F17" i="20"/>
  <c r="M48" i="28"/>
  <c r="N5" i="29"/>
  <c r="F5" i="9"/>
  <c r="M39" i="12"/>
  <c r="M20" i="19"/>
  <c r="M42" i="19"/>
  <c r="N41" i="20"/>
  <c r="M5" i="22"/>
  <c r="F19" i="11"/>
  <c r="M25" i="21"/>
  <c r="F36" i="16"/>
  <c r="M40" i="19"/>
  <c r="M26" i="21"/>
  <c r="N39" i="21"/>
  <c r="F51" i="16"/>
  <c r="M17" i="10"/>
  <c r="F46" i="17"/>
  <c r="N17" i="27"/>
  <c r="F3" i="21"/>
  <c r="M29" i="21"/>
  <c r="F29" i="27"/>
  <c r="F49" i="20"/>
  <c r="M20" i="27"/>
  <c r="N23" i="26"/>
  <c r="M28" i="30"/>
  <c r="F42" i="27"/>
  <c r="N27" i="27"/>
  <c r="M52" i="28"/>
  <c r="M12" i="29"/>
  <c r="N20" i="29"/>
  <c r="N33" i="6"/>
  <c r="M19" i="8"/>
  <c r="F41" i="8"/>
  <c r="F39" i="11"/>
  <c r="F3" i="13"/>
  <c r="N13" i="16"/>
  <c r="M40" i="18"/>
  <c r="F45" i="19"/>
  <c r="N26" i="22"/>
  <c r="M43" i="29"/>
  <c r="M7" i="14"/>
  <c r="N52" i="28"/>
  <c r="M8" i="13"/>
  <c r="F34" i="27"/>
  <c r="N8" i="13"/>
  <c r="N20" i="9"/>
  <c r="M6" i="24"/>
  <c r="F26" i="10"/>
  <c r="M24" i="17"/>
  <c r="M38" i="18"/>
  <c r="M3" i="21"/>
  <c r="N29" i="21"/>
  <c r="N31" i="7"/>
  <c r="N6" i="8"/>
  <c r="F29" i="9"/>
  <c r="F14" i="15"/>
  <c r="M38" i="17"/>
  <c r="F39" i="18"/>
  <c r="F41" i="21"/>
  <c r="M20" i="22"/>
  <c r="N26" i="27"/>
  <c r="F44" i="7"/>
  <c r="M34" i="23"/>
  <c r="M31" i="7"/>
  <c r="N20" i="30"/>
  <c r="F18" i="9"/>
  <c r="M29" i="9"/>
  <c r="M21" i="13"/>
  <c r="M14" i="15"/>
  <c r="F13" i="17"/>
  <c r="N38" i="17"/>
  <c r="M39" i="18"/>
  <c r="F20" i="21"/>
  <c r="M41" i="21"/>
  <c r="N20" i="22"/>
  <c r="M20" i="9"/>
  <c r="F32" i="8"/>
  <c r="N6" i="24"/>
  <c r="F30" i="25"/>
  <c r="N42" i="14"/>
  <c r="N38" i="18"/>
  <c r="F36" i="29"/>
  <c r="M3" i="7"/>
  <c r="M18" i="9"/>
  <c r="F2" i="10"/>
  <c r="N21" i="13"/>
  <c r="M27" i="14"/>
  <c r="F13" i="16"/>
  <c r="M13" i="17"/>
  <c r="M23" i="20"/>
  <c r="M20" i="21"/>
  <c r="F29" i="24"/>
  <c r="F48" i="11"/>
  <c r="N52" i="27"/>
  <c r="M42" i="28"/>
  <c r="M25" i="18"/>
  <c r="M3" i="8"/>
  <c r="M19" i="22"/>
  <c r="N32" i="8"/>
  <c r="F42" i="9"/>
  <c r="N26" i="10"/>
  <c r="M9" i="11"/>
  <c r="F28" i="29"/>
  <c r="M28" i="27"/>
  <c r="F2" i="29"/>
  <c r="M50" i="30"/>
  <c r="N42" i="28"/>
  <c r="M33" i="6"/>
  <c r="F42" i="15"/>
  <c r="M43" i="21"/>
  <c r="N40" i="25"/>
  <c r="F50" i="24"/>
  <c r="N50" i="17"/>
  <c r="F50" i="16"/>
  <c r="F50" i="30"/>
  <c r="F51" i="13"/>
  <c r="N51" i="13"/>
  <c r="N51" i="22"/>
  <c r="F51" i="18"/>
  <c r="N51" i="16"/>
  <c r="N51" i="18"/>
  <c r="M52" i="13"/>
  <c r="N52" i="13"/>
  <c r="F52" i="19"/>
  <c r="N52" i="18"/>
  <c r="N49" i="20"/>
  <c r="F49" i="23"/>
  <c r="M49" i="23"/>
  <c r="F48" i="24"/>
  <c r="M48" i="24"/>
  <c r="F44" i="23"/>
  <c r="N44" i="23"/>
  <c r="F44" i="28"/>
  <c r="M44" i="12"/>
  <c r="M43" i="22"/>
  <c r="F43" i="22"/>
  <c r="M43" i="11"/>
  <c r="M43" i="7"/>
  <c r="N43" i="29"/>
  <c r="N43" i="27"/>
  <c r="F43" i="21"/>
  <c r="F42" i="10"/>
  <c r="F42" i="6"/>
  <c r="M42" i="9"/>
  <c r="M42" i="6"/>
  <c r="N42" i="10"/>
  <c r="F42" i="26"/>
  <c r="N41" i="8"/>
  <c r="N41" i="13"/>
  <c r="M40" i="26"/>
  <c r="N40" i="27"/>
  <c r="M40" i="25"/>
  <c r="F39" i="10"/>
  <c r="F39" i="24"/>
  <c r="M39" i="10"/>
  <c r="M39" i="24"/>
  <c r="N38" i="15"/>
  <c r="M38" i="15"/>
  <c r="F38" i="28"/>
  <c r="F37" i="17"/>
  <c r="M37" i="17"/>
  <c r="F37" i="25"/>
  <c r="F36" i="30"/>
  <c r="M36" i="28"/>
  <c r="M36" i="30"/>
  <c r="N36" i="28"/>
  <c r="M36" i="19"/>
  <c r="N36" i="19"/>
  <c r="N34" i="30"/>
  <c r="F34" i="23"/>
  <c r="F33" i="19"/>
  <c r="M33" i="19"/>
  <c r="N31" i="29"/>
  <c r="N29" i="6"/>
  <c r="N29" i="24"/>
  <c r="F29" i="6"/>
  <c r="F28" i="10"/>
  <c r="F28" i="7"/>
  <c r="N28" i="28"/>
  <c r="M28" i="7"/>
  <c r="F28" i="30"/>
  <c r="F28" i="11"/>
  <c r="M28" i="21"/>
  <c r="M28" i="10"/>
  <c r="N28" i="11"/>
  <c r="N28" i="21"/>
  <c r="M27" i="9"/>
  <c r="M27" i="11"/>
  <c r="F27" i="29"/>
  <c r="F27" i="9"/>
  <c r="F27" i="27"/>
  <c r="N27" i="29"/>
  <c r="F26" i="12"/>
  <c r="M26" i="12"/>
  <c r="F26" i="21"/>
  <c r="N26" i="29"/>
  <c r="F26" i="11"/>
  <c r="M26" i="11"/>
  <c r="F26" i="22"/>
  <c r="N25" i="6"/>
  <c r="M24" i="26"/>
  <c r="N21" i="6"/>
  <c r="F21" i="25"/>
  <c r="N21" i="16"/>
  <c r="N21" i="25"/>
  <c r="F36" i="25"/>
  <c r="N36" i="25"/>
  <c r="F34" i="25"/>
  <c r="M34" i="25"/>
  <c r="N34" i="25"/>
  <c r="M26" i="6"/>
  <c r="N26" i="6"/>
  <c r="F26" i="6"/>
  <c r="F17" i="6"/>
  <c r="N17" i="6"/>
  <c r="M23" i="13"/>
  <c r="M7" i="30"/>
  <c r="F19" i="26"/>
  <c r="F29" i="30"/>
  <c r="F52" i="9"/>
  <c r="F50" i="9"/>
  <c r="F2" i="21"/>
  <c r="F50" i="13"/>
  <c r="M50" i="13"/>
  <c r="M23" i="14"/>
  <c r="N23" i="14"/>
  <c r="F23" i="14"/>
  <c r="M12" i="14"/>
  <c r="N12" i="14"/>
  <c r="N34" i="16"/>
  <c r="F34" i="16"/>
  <c r="N46" i="18"/>
  <c r="M46" i="18"/>
  <c r="F46" i="18"/>
  <c r="N22" i="18"/>
  <c r="M22" i="18"/>
  <c r="F22" i="18"/>
  <c r="F32" i="19"/>
  <c r="M32" i="19"/>
  <c r="F39" i="9"/>
  <c r="M39" i="9"/>
  <c r="M48" i="25"/>
  <c r="F48" i="25"/>
  <c r="M52" i="6"/>
  <c r="F52" i="6"/>
  <c r="F25" i="8"/>
  <c r="M25" i="8"/>
  <c r="F6" i="30"/>
  <c r="M6" i="30"/>
  <c r="N6" i="30"/>
  <c r="M14" i="30"/>
  <c r="N14" i="30"/>
  <c r="N21" i="30"/>
  <c r="F21" i="30"/>
  <c r="M23" i="10"/>
  <c r="M29" i="30"/>
  <c r="M29" i="29"/>
  <c r="F29" i="29"/>
  <c r="N17" i="9"/>
  <c r="N39" i="9"/>
  <c r="F33" i="22"/>
  <c r="N33" i="22"/>
  <c r="M33" i="22"/>
  <c r="M23" i="28"/>
  <c r="F23" i="28"/>
  <c r="N32" i="28"/>
  <c r="M32" i="28"/>
  <c r="F32" i="28"/>
  <c r="F22" i="29"/>
  <c r="N22" i="29"/>
  <c r="M22" i="29"/>
  <c r="M51" i="10"/>
  <c r="F51" i="10"/>
  <c r="N51" i="10"/>
  <c r="M38" i="10"/>
  <c r="N38" i="10"/>
  <c r="F38" i="10"/>
  <c r="N25" i="10"/>
  <c r="M25" i="10"/>
  <c r="F25" i="10"/>
  <c r="F38" i="11"/>
  <c r="N38" i="11"/>
  <c r="M38" i="11"/>
  <c r="F48" i="15"/>
  <c r="M48" i="15"/>
  <c r="F32" i="17"/>
  <c r="N32" i="17"/>
  <c r="M32" i="17"/>
  <c r="M36" i="13"/>
  <c r="N18" i="6"/>
  <c r="M18" i="6"/>
  <c r="M52" i="7"/>
  <c r="N52" i="7"/>
  <c r="N24" i="9"/>
  <c r="M24" i="9"/>
  <c r="N23" i="13"/>
  <c r="M48" i="29"/>
  <c r="N49" i="28"/>
  <c r="F49" i="28"/>
  <c r="F48" i="29"/>
  <c r="F48" i="12"/>
  <c r="M9" i="20"/>
  <c r="N9" i="20"/>
  <c r="M8" i="21"/>
  <c r="N8" i="21"/>
  <c r="M17" i="28"/>
  <c r="N17" i="28"/>
  <c r="M24" i="28"/>
  <c r="N24" i="28"/>
  <c r="F40" i="28"/>
  <c r="N40" i="28"/>
  <c r="M3" i="6"/>
  <c r="F3" i="6"/>
  <c r="N27" i="7"/>
  <c r="M27" i="7"/>
  <c r="M27" i="8"/>
  <c r="F27" i="8"/>
  <c r="F14" i="11"/>
  <c r="N14" i="11"/>
  <c r="M14" i="11"/>
  <c r="N39" i="8"/>
  <c r="F39" i="8"/>
  <c r="M39" i="8"/>
  <c r="F26" i="8"/>
  <c r="N26" i="8"/>
  <c r="M26" i="8"/>
  <c r="M17" i="8"/>
  <c r="N17" i="8"/>
  <c r="F17" i="8"/>
  <c r="N38" i="9"/>
  <c r="M38" i="9"/>
  <c r="F38" i="9"/>
  <c r="N25" i="9"/>
  <c r="F25" i="9"/>
  <c r="M25" i="9"/>
  <c r="N50" i="10"/>
  <c r="M37" i="10"/>
  <c r="F37" i="10"/>
  <c r="N37" i="10"/>
  <c r="F48" i="13"/>
  <c r="N48" i="13"/>
  <c r="M48" i="13"/>
  <c r="N51" i="8"/>
  <c r="F51" i="8"/>
  <c r="F12" i="10"/>
  <c r="N12" i="10"/>
  <c r="M12" i="10"/>
  <c r="M36" i="11"/>
  <c r="N36" i="11"/>
  <c r="F36" i="11"/>
  <c r="F23" i="10"/>
  <c r="F7" i="24"/>
  <c r="N7" i="24"/>
  <c r="M38" i="8"/>
  <c r="M17" i="9"/>
  <c r="N29" i="23"/>
  <c r="M29" i="23"/>
  <c r="F29" i="23"/>
  <c r="N52" i="9"/>
  <c r="N52" i="6"/>
  <c r="M40" i="7"/>
  <c r="M48" i="12"/>
  <c r="N48" i="19"/>
  <c r="F48" i="19"/>
  <c r="M48" i="19"/>
  <c r="F34" i="19"/>
  <c r="M34" i="19"/>
  <c r="N34" i="19"/>
  <c r="F46" i="20"/>
  <c r="M46" i="20"/>
  <c r="M8" i="20"/>
  <c r="N8" i="20"/>
  <c r="N5" i="27"/>
  <c r="F5" i="27"/>
  <c r="N21" i="27"/>
  <c r="F21" i="27"/>
  <c r="N18" i="28"/>
  <c r="M18" i="28"/>
  <c r="F18" i="28"/>
  <c r="F18" i="7"/>
  <c r="N18" i="7"/>
  <c r="M18" i="7"/>
  <c r="N40" i="8"/>
  <c r="F40" i="8"/>
  <c r="M40" i="8"/>
  <c r="F18" i="8"/>
  <c r="N18" i="8"/>
  <c r="M18" i="8"/>
  <c r="F13" i="12"/>
  <c r="M13" i="12"/>
  <c r="N13" i="12"/>
  <c r="N9" i="14"/>
  <c r="M9" i="14"/>
  <c r="F9" i="14"/>
  <c r="N34" i="15"/>
  <c r="F34" i="15"/>
  <c r="M34" i="15"/>
  <c r="M45" i="17"/>
  <c r="F45" i="17"/>
  <c r="F44" i="30"/>
  <c r="M44" i="30"/>
  <c r="M26" i="26"/>
  <c r="N26" i="26"/>
  <c r="N13" i="11"/>
  <c r="M13" i="11"/>
  <c r="F13" i="11"/>
  <c r="N45" i="17"/>
  <c r="F36" i="10"/>
  <c r="M36" i="10"/>
  <c r="N36" i="10"/>
  <c r="N27" i="8"/>
  <c r="N50" i="9"/>
  <c r="N40" i="7"/>
  <c r="M34" i="17"/>
  <c r="N34" i="17"/>
  <c r="N9" i="17"/>
  <c r="F9" i="17"/>
  <c r="F22" i="19"/>
  <c r="N22" i="19"/>
  <c r="M22" i="19"/>
  <c r="N45" i="20"/>
  <c r="M45" i="20"/>
  <c r="F45" i="20"/>
  <c r="M45" i="27"/>
  <c r="N4" i="28"/>
  <c r="F4" i="28"/>
  <c r="N41" i="29"/>
  <c r="F20" i="28"/>
  <c r="N52" i="25"/>
  <c r="M33" i="27"/>
  <c r="F50" i="29"/>
  <c r="F12" i="28"/>
  <c r="M36" i="7"/>
  <c r="F43" i="11"/>
  <c r="M33" i="12"/>
  <c r="F32" i="13"/>
  <c r="F4" i="16"/>
  <c r="F3" i="18"/>
  <c r="F28" i="18"/>
  <c r="F3" i="20"/>
  <c r="M30" i="24"/>
  <c r="M52" i="19"/>
  <c r="N30" i="25"/>
  <c r="N7" i="28"/>
  <c r="N12" i="28"/>
  <c r="N23" i="30"/>
  <c r="M41" i="30"/>
  <c r="N48" i="30"/>
  <c r="N25" i="28"/>
  <c r="M12" i="9"/>
  <c r="F37" i="6"/>
  <c r="F41" i="24"/>
  <c r="F52" i="24"/>
  <c r="N49" i="8"/>
  <c r="M37" i="6"/>
  <c r="M37" i="7"/>
  <c r="N33" i="13"/>
  <c r="N41" i="24"/>
  <c r="M52" i="24"/>
  <c r="F26" i="27"/>
  <c r="F46" i="27"/>
  <c r="F41" i="29"/>
  <c r="M22" i="30"/>
  <c r="N2" i="29"/>
  <c r="N41" i="27"/>
  <c r="F23" i="26"/>
  <c r="F38" i="6"/>
  <c r="M12" i="8"/>
  <c r="F40" i="21"/>
  <c r="F3" i="24"/>
  <c r="N21" i="24"/>
  <c r="M50" i="26"/>
  <c r="M50" i="20"/>
  <c r="M50" i="21"/>
  <c r="F36" i="24"/>
  <c r="F33" i="12"/>
  <c r="N40" i="29"/>
  <c r="M33" i="13"/>
  <c r="F40" i="27"/>
  <c r="M38" i="6"/>
  <c r="F36" i="8"/>
  <c r="F46" i="13"/>
  <c r="N42" i="16"/>
  <c r="F27" i="20"/>
  <c r="M40" i="21"/>
  <c r="F40" i="22"/>
  <c r="M39" i="23"/>
  <c r="F25" i="28"/>
  <c r="N30" i="24"/>
  <c r="F34" i="29"/>
  <c r="F43" i="26"/>
  <c r="M31" i="17"/>
  <c r="M48" i="27"/>
  <c r="M51" i="28"/>
  <c r="N36" i="8"/>
  <c r="F22" i="10"/>
  <c r="M6" i="11"/>
  <c r="N44" i="19"/>
  <c r="N40" i="26"/>
  <c r="N36" i="29"/>
  <c r="N9" i="8"/>
  <c r="M9" i="8"/>
  <c r="N21" i="20"/>
  <c r="M21" i="20"/>
  <c r="F21" i="20"/>
  <c r="F44" i="21"/>
  <c r="M44" i="21"/>
  <c r="N44" i="21"/>
  <c r="F31" i="21"/>
  <c r="N31" i="21"/>
  <c r="M31" i="21"/>
  <c r="N31" i="30"/>
  <c r="F31" i="30"/>
  <c r="M22" i="10"/>
  <c r="N9" i="26"/>
  <c r="F9" i="26"/>
  <c r="M9" i="26"/>
  <c r="M31" i="13"/>
  <c r="F31" i="13"/>
  <c r="N31" i="13"/>
  <c r="N6" i="13"/>
  <c r="M6" i="13"/>
  <c r="F6" i="13"/>
  <c r="N6" i="16"/>
  <c r="F6" i="16"/>
  <c r="M30" i="17"/>
  <c r="F30" i="17"/>
  <c r="N45" i="7"/>
  <c r="M45" i="7"/>
  <c r="F45" i="7"/>
  <c r="F22" i="6"/>
  <c r="N29" i="13"/>
  <c r="M29" i="13"/>
  <c r="F29" i="13"/>
  <c r="N45" i="27"/>
  <c r="F32" i="11"/>
  <c r="F46" i="11"/>
  <c r="N21" i="12"/>
  <c r="M2" i="15"/>
  <c r="M42" i="15"/>
  <c r="M43" i="16"/>
  <c r="N22" i="6"/>
  <c r="N7" i="10"/>
  <c r="M32" i="15"/>
  <c r="M24" i="30"/>
  <c r="M32" i="12"/>
  <c r="N7" i="22"/>
  <c r="F7" i="22"/>
  <c r="N45" i="23"/>
  <c r="M45" i="23"/>
  <c r="N8" i="27"/>
  <c r="M41" i="28"/>
  <c r="F32" i="30"/>
  <c r="M34" i="30"/>
  <c r="F37" i="29"/>
  <c r="F41" i="28"/>
  <c r="F41" i="26"/>
  <c r="M46" i="6"/>
  <c r="M22" i="7"/>
  <c r="M6" i="8"/>
  <c r="N31" i="8"/>
  <c r="N34" i="9"/>
  <c r="N4" i="11"/>
  <c r="N42" i="11"/>
  <c r="M6" i="12"/>
  <c r="N45" i="13"/>
  <c r="N2" i="16"/>
  <c r="M21" i="16"/>
  <c r="M31" i="16"/>
  <c r="M44" i="19"/>
  <c r="N6" i="20"/>
  <c r="N31" i="20"/>
  <c r="F36" i="6"/>
  <c r="M36" i="6"/>
  <c r="N48" i="7"/>
  <c r="F23" i="7"/>
  <c r="N23" i="7"/>
  <c r="M23" i="7"/>
  <c r="M23" i="8"/>
  <c r="N23" i="8"/>
  <c r="F48" i="9"/>
  <c r="N46" i="12"/>
  <c r="M46" i="12"/>
  <c r="F46" i="12"/>
  <c r="N22" i="12"/>
  <c r="M22" i="12"/>
  <c r="F22" i="12"/>
  <c r="N8" i="12"/>
  <c r="M8" i="12"/>
  <c r="F8" i="12"/>
  <c r="N22" i="13"/>
  <c r="F22" i="13"/>
  <c r="M32" i="14"/>
  <c r="F32" i="14"/>
  <c r="N32" i="14"/>
  <c r="M46" i="15"/>
  <c r="N46" i="15"/>
  <c r="N33" i="16"/>
  <c r="F33" i="16"/>
  <c r="M33" i="16"/>
  <c r="F45" i="18"/>
  <c r="M45" i="18"/>
  <c r="M32" i="18"/>
  <c r="F32" i="18"/>
  <c r="N32" i="20"/>
  <c r="M32" i="20"/>
  <c r="F32" i="20"/>
  <c r="F24" i="22"/>
  <c r="N24" i="22"/>
  <c r="M24" i="22"/>
  <c r="M17" i="22"/>
  <c r="F17" i="22"/>
  <c r="M12" i="27"/>
  <c r="N12" i="27"/>
  <c r="M50" i="29"/>
  <c r="N34" i="7"/>
  <c r="M34" i="7"/>
  <c r="F7" i="13"/>
  <c r="M7" i="13"/>
  <c r="M31" i="14"/>
  <c r="N31" i="14"/>
  <c r="M22" i="11"/>
  <c r="M32" i="13"/>
  <c r="F45" i="8"/>
  <c r="M45" i="8"/>
  <c r="F7" i="10"/>
  <c r="M41" i="26"/>
  <c r="F30" i="11"/>
  <c r="M30" i="11"/>
  <c r="M42" i="12"/>
  <c r="N42" i="12"/>
  <c r="F42" i="12"/>
  <c r="N31" i="10"/>
  <c r="F41" i="12"/>
  <c r="N41" i="12"/>
  <c r="N20" i="24"/>
  <c r="F20" i="24"/>
  <c r="N52" i="26"/>
  <c r="N44" i="7"/>
  <c r="N43" i="16"/>
  <c r="N31" i="17"/>
  <c r="F45" i="10"/>
  <c r="M45" i="10"/>
  <c r="M37" i="28"/>
  <c r="M31" i="30"/>
  <c r="F4" i="14"/>
  <c r="N4" i="14"/>
  <c r="F37" i="28"/>
  <c r="M31" i="10"/>
  <c r="N30" i="10"/>
  <c r="M30" i="10"/>
  <c r="F30" i="10"/>
  <c r="M40" i="30"/>
  <c r="N40" i="30"/>
  <c r="N8" i="11"/>
  <c r="F30" i="7"/>
  <c r="M30" i="7"/>
  <c r="N43" i="8"/>
  <c r="M43" i="8"/>
  <c r="F43" i="8"/>
  <c r="M30" i="8"/>
  <c r="F30" i="8"/>
  <c r="N30" i="8"/>
  <c r="M30" i="9"/>
  <c r="F30" i="9"/>
  <c r="N30" i="9"/>
  <c r="M39" i="30"/>
  <c r="M33" i="30"/>
  <c r="F43" i="10"/>
  <c r="M32" i="11"/>
  <c r="M46" i="11"/>
  <c r="F32" i="12"/>
  <c r="N46" i="23"/>
  <c r="M46" i="23"/>
  <c r="F46" i="23"/>
  <c r="M51" i="24"/>
  <c r="F51" i="24"/>
  <c r="N51" i="24"/>
  <c r="F24" i="30"/>
  <c r="F5" i="7"/>
  <c r="M43" i="10"/>
  <c r="F44" i="16"/>
  <c r="N3" i="24"/>
  <c r="N41" i="30"/>
  <c r="N50" i="28"/>
  <c r="F37" i="27"/>
  <c r="M5" i="7"/>
  <c r="F34" i="7"/>
  <c r="M8" i="10"/>
  <c r="N32" i="10"/>
  <c r="N20" i="11"/>
  <c r="M41" i="12"/>
  <c r="F4" i="13"/>
  <c r="M44" i="13"/>
  <c r="M43" i="15"/>
  <c r="M44" i="16"/>
  <c r="N44" i="17"/>
  <c r="M21" i="18"/>
  <c r="N37" i="18"/>
  <c r="M37" i="18"/>
  <c r="F37" i="18"/>
  <c r="M51" i="25"/>
  <c r="F51" i="25"/>
  <c r="N34" i="28"/>
  <c r="F34" i="28"/>
  <c r="N30" i="29"/>
  <c r="M30" i="29"/>
  <c r="N33" i="11"/>
  <c r="M33" i="11"/>
  <c r="F33" i="11"/>
  <c r="F31" i="26"/>
  <c r="F7" i="12"/>
  <c r="N7" i="11"/>
  <c r="M7" i="11"/>
  <c r="F7" i="11"/>
  <c r="F31" i="12"/>
  <c r="M31" i="12"/>
  <c r="F2" i="28"/>
  <c r="F34" i="6"/>
  <c r="F45" i="12"/>
  <c r="F31" i="15"/>
  <c r="M6" i="10"/>
  <c r="F6" i="10"/>
  <c r="N6" i="10"/>
  <c r="N44" i="11"/>
  <c r="M44" i="11"/>
  <c r="F44" i="11"/>
  <c r="F21" i="11"/>
  <c r="M21" i="11"/>
  <c r="M30" i="15"/>
  <c r="F30" i="15"/>
  <c r="N30" i="15"/>
  <c r="N42" i="17"/>
  <c r="M42" i="17"/>
  <c r="M34" i="6"/>
  <c r="M8" i="11"/>
  <c r="N21" i="7"/>
  <c r="N20" i="12"/>
  <c r="F20" i="12"/>
  <c r="N4" i="12"/>
  <c r="M4" i="12"/>
  <c r="N20" i="13"/>
  <c r="M20" i="13"/>
  <c r="M3" i="14"/>
  <c r="N3" i="14"/>
  <c r="N29" i="15"/>
  <c r="M29" i="15"/>
  <c r="F29" i="15"/>
  <c r="M37" i="27"/>
  <c r="M52" i="26"/>
  <c r="F2" i="17"/>
  <c r="M2" i="17"/>
  <c r="M5" i="9"/>
  <c r="M2" i="6"/>
  <c r="M44" i="17"/>
  <c r="F21" i="18"/>
  <c r="M50" i="19"/>
  <c r="F50" i="19"/>
  <c r="M9" i="29"/>
  <c r="N6" i="27"/>
  <c r="F30" i="28"/>
  <c r="F9" i="29"/>
  <c r="F18" i="30"/>
  <c r="N50" i="19"/>
  <c r="F48" i="7"/>
  <c r="M48" i="9"/>
  <c r="M43" i="6"/>
  <c r="F33" i="10"/>
  <c r="N45" i="10"/>
  <c r="N21" i="11"/>
  <c r="F42" i="11"/>
  <c r="M4" i="13"/>
  <c r="N44" i="13"/>
  <c r="N30" i="16"/>
  <c r="F32" i="25"/>
  <c r="M49" i="17"/>
  <c r="F49" i="17"/>
  <c r="N49" i="17"/>
  <c r="N23" i="17"/>
  <c r="M23" i="17"/>
  <c r="F23" i="17"/>
  <c r="N49" i="18"/>
  <c r="F49" i="18"/>
  <c r="F36" i="18"/>
  <c r="N36" i="18"/>
  <c r="N23" i="19"/>
  <c r="M23" i="19"/>
  <c r="F23" i="19"/>
  <c r="N36" i="21"/>
  <c r="M36" i="21"/>
  <c r="F36" i="21"/>
  <c r="N12" i="21"/>
  <c r="M37" i="22"/>
  <c r="F37" i="22"/>
  <c r="N6" i="22"/>
  <c r="F6" i="22"/>
  <c r="F24" i="24"/>
  <c r="N24" i="24"/>
  <c r="M24" i="24"/>
  <c r="M27" i="25"/>
  <c r="F27" i="25"/>
  <c r="N27" i="25"/>
  <c r="N23" i="29"/>
  <c r="F23" i="29"/>
  <c r="N13" i="30"/>
  <c r="F13" i="30"/>
  <c r="N44" i="27"/>
  <c r="M45" i="11"/>
  <c r="M7" i="12"/>
  <c r="F21" i="12"/>
  <c r="N30" i="12"/>
  <c r="M30" i="12"/>
  <c r="F30" i="12"/>
  <c r="F5" i="12"/>
  <c r="N5" i="12"/>
  <c r="F29" i="17"/>
  <c r="N29" i="17"/>
  <c r="N2" i="28"/>
  <c r="N45" i="11"/>
  <c r="M21" i="8"/>
  <c r="F21" i="8"/>
  <c r="N21" i="8"/>
  <c r="N48" i="6"/>
  <c r="F29" i="11"/>
  <c r="N29" i="11"/>
  <c r="M29" i="11"/>
  <c r="N8" i="6"/>
  <c r="F32" i="10"/>
  <c r="N8" i="29"/>
  <c r="F8" i="29"/>
  <c r="M44" i="9"/>
  <c r="F8" i="10"/>
  <c r="N32" i="15"/>
  <c r="F43" i="15"/>
  <c r="F30" i="16"/>
  <c r="N19" i="30"/>
  <c r="F19" i="30"/>
  <c r="M44" i="27"/>
  <c r="M30" i="28"/>
  <c r="M50" i="28"/>
  <c r="M13" i="27"/>
  <c r="M30" i="6"/>
  <c r="N43" i="6"/>
  <c r="M6" i="7"/>
  <c r="F31" i="8"/>
  <c r="F34" i="9"/>
  <c r="M33" i="10"/>
  <c r="M43" i="12"/>
  <c r="F45" i="13"/>
  <c r="F5" i="15"/>
  <c r="F2" i="16"/>
  <c r="F31" i="16"/>
  <c r="N2" i="17"/>
  <c r="M21" i="17"/>
  <c r="M29" i="17"/>
  <c r="F31" i="20"/>
  <c r="F49" i="13"/>
  <c r="N49" i="13"/>
  <c r="F12" i="13"/>
  <c r="M12" i="13"/>
  <c r="M48" i="14"/>
  <c r="F48" i="14"/>
  <c r="N48" i="15"/>
  <c r="M48" i="20"/>
  <c r="F48" i="20"/>
  <c r="N48" i="20"/>
  <c r="F48" i="21"/>
  <c r="N48" i="21"/>
  <c r="M46" i="24"/>
  <c r="N49" i="25"/>
  <c r="M49" i="25"/>
  <c r="N50" i="27"/>
  <c r="F50" i="27"/>
  <c r="M40" i="29"/>
  <c r="M49" i="29"/>
  <c r="F49" i="29"/>
  <c r="M37" i="29"/>
  <c r="F13" i="27"/>
  <c r="N30" i="6"/>
  <c r="N6" i="7"/>
  <c r="F22" i="7"/>
  <c r="N43" i="12"/>
  <c r="F5" i="13"/>
  <c r="F42" i="14"/>
  <c r="M5" i="15"/>
  <c r="M6" i="20"/>
  <c r="M32" i="25"/>
  <c r="N24" i="6"/>
  <c r="F24" i="6"/>
  <c r="F49" i="7"/>
  <c r="N49" i="7"/>
  <c r="M24" i="7"/>
  <c r="F24" i="7"/>
  <c r="N24" i="7"/>
  <c r="F12" i="11"/>
  <c r="M12" i="11"/>
  <c r="N12" i="11"/>
  <c r="N34" i="12"/>
  <c r="M34" i="12"/>
  <c r="F34" i="12"/>
  <c r="N34" i="13"/>
  <c r="M34" i="13"/>
  <c r="N48" i="16"/>
  <c r="M48" i="16"/>
  <c r="F48" i="16"/>
  <c r="M9" i="16"/>
  <c r="N9" i="16"/>
  <c r="N8" i="19"/>
  <c r="F8" i="19"/>
  <c r="F22" i="20"/>
  <c r="M22" i="20"/>
  <c r="M22" i="21"/>
  <c r="N22" i="21"/>
  <c r="F22" i="21"/>
  <c r="N46" i="22"/>
  <c r="F46" i="22"/>
  <c r="F36" i="22"/>
  <c r="M36" i="22"/>
  <c r="F25" i="22"/>
  <c r="M25" i="22"/>
  <c r="M29" i="28"/>
  <c r="F29" i="28"/>
  <c r="M43" i="28"/>
  <c r="F43" i="28"/>
  <c r="M18" i="26"/>
  <c r="M52" i="18"/>
  <c r="F51" i="23"/>
  <c r="F17" i="26"/>
  <c r="N40" i="22"/>
  <c r="M5" i="27"/>
  <c r="N48" i="27"/>
  <c r="F24" i="28"/>
  <c r="M34" i="10"/>
  <c r="F34" i="10"/>
  <c r="N33" i="8"/>
  <c r="N8" i="9"/>
  <c r="F8" i="9"/>
  <c r="F38" i="30"/>
  <c r="M38" i="30"/>
  <c r="N37" i="26"/>
  <c r="F37" i="26"/>
  <c r="F36" i="27"/>
  <c r="M36" i="27"/>
  <c r="M38" i="29"/>
  <c r="N38" i="29"/>
  <c r="M13" i="28"/>
  <c r="F33" i="28"/>
  <c r="F33" i="7"/>
  <c r="M51" i="15"/>
  <c r="M48" i="26"/>
  <c r="N48" i="26"/>
  <c r="F39" i="25"/>
  <c r="N39" i="25"/>
  <c r="M23" i="27"/>
  <c r="N39" i="29"/>
  <c r="F39" i="29"/>
  <c r="M39" i="29"/>
  <c r="M45" i="29"/>
  <c r="F45" i="29"/>
  <c r="F28" i="26"/>
  <c r="N28" i="26"/>
  <c r="M45" i="6"/>
  <c r="F45" i="6"/>
  <c r="N33" i="28"/>
  <c r="N34" i="10"/>
  <c r="M28" i="17"/>
  <c r="F28" i="17"/>
  <c r="N28" i="17"/>
  <c r="F19" i="17"/>
  <c r="N19" i="17"/>
  <c r="M19" i="17"/>
  <c r="F3" i="17"/>
  <c r="M3" i="17"/>
  <c r="N3" i="17"/>
  <c r="F43" i="19"/>
  <c r="N43" i="19"/>
  <c r="M43" i="19"/>
  <c r="F26" i="25"/>
  <c r="N26" i="25"/>
  <c r="M26" i="25"/>
  <c r="N19" i="25"/>
  <c r="F19" i="25"/>
  <c r="M19" i="25"/>
  <c r="M3" i="25"/>
  <c r="F3" i="25"/>
  <c r="M32" i="29"/>
  <c r="N40" i="10"/>
  <c r="M40" i="10"/>
  <c r="F40" i="10"/>
  <c r="M18" i="10"/>
  <c r="F18" i="10"/>
  <c r="M40" i="16"/>
  <c r="F40" i="16"/>
  <c r="N27" i="16"/>
  <c r="M27" i="16"/>
  <c r="M44" i="24"/>
  <c r="F44" i="24"/>
  <c r="M22" i="24"/>
  <c r="F22" i="24"/>
  <c r="N4" i="29"/>
  <c r="F4" i="29"/>
  <c r="M17" i="29"/>
  <c r="M25" i="29"/>
  <c r="N25" i="29"/>
  <c r="N32" i="6"/>
  <c r="N22" i="9"/>
  <c r="N18" i="10"/>
  <c r="N52" i="10"/>
  <c r="M52" i="10"/>
  <c r="F52" i="10"/>
  <c r="F51" i="11"/>
  <c r="M51" i="11"/>
  <c r="N51" i="12"/>
  <c r="F51" i="12"/>
  <c r="F38" i="12"/>
  <c r="M38" i="12"/>
  <c r="F25" i="12"/>
  <c r="M25" i="12"/>
  <c r="N14" i="12"/>
  <c r="M14" i="12"/>
  <c r="M39" i="13"/>
  <c r="F39" i="13"/>
  <c r="N26" i="13"/>
  <c r="M26" i="13"/>
  <c r="M17" i="13"/>
  <c r="N17" i="13"/>
  <c r="F17" i="13"/>
  <c r="N25" i="14"/>
  <c r="M14" i="14"/>
  <c r="F39" i="15"/>
  <c r="N39" i="15"/>
  <c r="M39" i="15"/>
  <c r="N26" i="15"/>
  <c r="F26" i="15"/>
  <c r="F41" i="22"/>
  <c r="N41" i="22"/>
  <c r="M41" i="22"/>
  <c r="N28" i="23"/>
  <c r="M28" i="23"/>
  <c r="M20" i="23"/>
  <c r="F20" i="23"/>
  <c r="N5" i="23"/>
  <c r="M5" i="23"/>
  <c r="F19" i="27"/>
  <c r="M19" i="27"/>
  <c r="F48" i="10"/>
  <c r="M48" i="10"/>
  <c r="M33" i="9"/>
  <c r="F33" i="9"/>
  <c r="N33" i="7"/>
  <c r="F2" i="8"/>
  <c r="N2" i="8"/>
  <c r="M2" i="8"/>
  <c r="M2" i="20"/>
  <c r="N34" i="24"/>
  <c r="M34" i="24"/>
  <c r="F34" i="24"/>
  <c r="M12" i="24"/>
  <c r="N12" i="24"/>
  <c r="N3" i="27"/>
  <c r="M3" i="27"/>
  <c r="N3" i="15"/>
  <c r="M3" i="15"/>
  <c r="F3" i="15"/>
  <c r="M41" i="16"/>
  <c r="N28" i="16"/>
  <c r="F28" i="16"/>
  <c r="M19" i="16"/>
  <c r="F19" i="16"/>
  <c r="N3" i="16"/>
  <c r="F3" i="16"/>
  <c r="F30" i="20"/>
  <c r="M30" i="20"/>
  <c r="N23" i="22"/>
  <c r="M23" i="22"/>
  <c r="F23" i="22"/>
  <c r="N52" i="23"/>
  <c r="F52" i="23"/>
  <c r="M52" i="23"/>
  <c r="N38" i="27"/>
  <c r="M38" i="27"/>
  <c r="F13" i="28"/>
  <c r="F27" i="10"/>
  <c r="N27" i="10"/>
  <c r="M27" i="10"/>
  <c r="M52" i="11"/>
  <c r="N52" i="11"/>
  <c r="F52" i="11"/>
  <c r="M52" i="14"/>
  <c r="N52" i="14"/>
  <c r="F52" i="14"/>
  <c r="F26" i="14"/>
  <c r="M26" i="14"/>
  <c r="N50" i="7"/>
  <c r="N39" i="7"/>
  <c r="M39" i="7"/>
  <c r="F39" i="7"/>
  <c r="N26" i="7"/>
  <c r="M26" i="7"/>
  <c r="F26" i="7"/>
  <c r="N51" i="9"/>
  <c r="M51" i="9"/>
  <c r="F51" i="9"/>
  <c r="M26" i="9"/>
  <c r="N26" i="9"/>
  <c r="M14" i="10"/>
  <c r="F14" i="10"/>
  <c r="M50" i="11"/>
  <c r="N50" i="11"/>
  <c r="F50" i="11"/>
  <c r="F25" i="11"/>
  <c r="N25" i="11"/>
  <c r="M37" i="12"/>
  <c r="N37" i="12"/>
  <c r="N24" i="12"/>
  <c r="F24" i="12"/>
  <c r="M25" i="13"/>
  <c r="F25" i="13"/>
  <c r="N25" i="13"/>
  <c r="M13" i="14"/>
  <c r="F13" i="14"/>
  <c r="N23" i="25"/>
  <c r="F23" i="25"/>
  <c r="M23" i="25"/>
  <c r="M14" i="25"/>
  <c r="F14" i="25"/>
  <c r="N39" i="28"/>
  <c r="F39" i="28"/>
  <c r="M14" i="29"/>
  <c r="N14" i="29"/>
  <c r="N22" i="8"/>
  <c r="M22" i="8"/>
  <c r="F22" i="8"/>
  <c r="M46" i="9"/>
  <c r="F46" i="9"/>
  <c r="M46" i="29"/>
  <c r="F46" i="29"/>
  <c r="N46" i="29"/>
  <c r="F45" i="30"/>
  <c r="N45" i="30"/>
  <c r="M52" i="15"/>
  <c r="F52" i="15"/>
  <c r="N41" i="15"/>
  <c r="F41" i="15"/>
  <c r="M41" i="15"/>
  <c r="F28" i="15"/>
  <c r="N28" i="15"/>
  <c r="M28" i="15"/>
  <c r="N30" i="23"/>
  <c r="M30" i="23"/>
  <c r="F21" i="23"/>
  <c r="M21" i="23"/>
  <c r="N21" i="23"/>
  <c r="N45" i="24"/>
  <c r="M45" i="24"/>
  <c r="F22" i="9"/>
  <c r="N40" i="15"/>
  <c r="M40" i="15"/>
  <c r="M27" i="15"/>
  <c r="F27" i="15"/>
  <c r="M52" i="17"/>
  <c r="N52" i="17"/>
  <c r="N27" i="17"/>
  <c r="F27" i="17"/>
  <c r="N51" i="15"/>
  <c r="N45" i="6"/>
  <c r="F46" i="7"/>
  <c r="N30" i="20"/>
  <c r="N20" i="25"/>
  <c r="F50" i="6"/>
  <c r="N50" i="6"/>
  <c r="M50" i="6"/>
  <c r="M38" i="7"/>
  <c r="N38" i="7"/>
  <c r="M30" i="27"/>
  <c r="F30" i="27"/>
  <c r="M27" i="28"/>
  <c r="N27" i="28"/>
  <c r="N3" i="30"/>
  <c r="M3" i="30"/>
  <c r="M8" i="8"/>
  <c r="N8" i="8"/>
  <c r="F22" i="27"/>
  <c r="N22" i="27"/>
  <c r="M25" i="30"/>
  <c r="F25" i="30"/>
  <c r="N46" i="7"/>
  <c r="M8" i="9"/>
  <c r="M41" i="17"/>
  <c r="N48" i="25"/>
  <c r="M49" i="6"/>
  <c r="F49" i="6"/>
  <c r="M23" i="6"/>
  <c r="F23" i="6"/>
  <c r="N50" i="8"/>
  <c r="M50" i="8"/>
  <c r="M37" i="8"/>
  <c r="N37" i="8"/>
  <c r="N24" i="8"/>
  <c r="M24" i="8"/>
  <c r="M13" i="8"/>
  <c r="N13" i="8"/>
  <c r="M37" i="9"/>
  <c r="F37" i="9"/>
  <c r="N24" i="18"/>
  <c r="M24" i="18"/>
  <c r="F24" i="18"/>
  <c r="N38" i="20"/>
  <c r="M38" i="20"/>
  <c r="F38" i="20"/>
  <c r="N14" i="20"/>
  <c r="M14" i="20"/>
  <c r="M38" i="21"/>
  <c r="N38" i="21"/>
  <c r="F38" i="21"/>
  <c r="N14" i="21"/>
  <c r="F14" i="21"/>
  <c r="F50" i="22"/>
  <c r="N50" i="22"/>
  <c r="F29" i="22"/>
  <c r="M29" i="22"/>
  <c r="M48" i="23"/>
  <c r="F48" i="23"/>
  <c r="M34" i="16"/>
  <c r="M9" i="17"/>
  <c r="F50" i="20"/>
  <c r="N24" i="11"/>
  <c r="N31" i="22"/>
  <c r="M31" i="22"/>
  <c r="M27" i="23"/>
  <c r="F27" i="23"/>
  <c r="M4" i="23"/>
  <c r="F4" i="23"/>
  <c r="M48" i="17"/>
  <c r="N45" i="26"/>
  <c r="F12" i="8"/>
  <c r="F46" i="15"/>
  <c r="F9" i="16"/>
  <c r="F23" i="20"/>
  <c r="F38" i="26"/>
  <c r="N38" i="26"/>
  <c r="M17" i="21"/>
  <c r="F17" i="21"/>
  <c r="F38" i="23"/>
  <c r="N38" i="23"/>
  <c r="M38" i="23"/>
  <c r="N24" i="25"/>
  <c r="F24" i="25"/>
  <c r="F27" i="26"/>
  <c r="M27" i="26"/>
  <c r="M20" i="26"/>
  <c r="N20" i="26"/>
  <c r="N22" i="16"/>
  <c r="M22" i="16"/>
  <c r="M22" i="17"/>
  <c r="F22" i="17"/>
  <c r="F12" i="27"/>
  <c r="M6" i="6"/>
  <c r="F31" i="6"/>
  <c r="M44" i="6"/>
  <c r="F23" i="18"/>
  <c r="N13" i="20"/>
  <c r="F25" i="25"/>
  <c r="N39" i="26"/>
  <c r="M30" i="14"/>
  <c r="F30" i="14"/>
  <c r="N45" i="15"/>
  <c r="M45" i="15"/>
  <c r="N45" i="16"/>
  <c r="F45" i="16"/>
  <c r="M32" i="16"/>
  <c r="F32" i="16"/>
  <c r="N9" i="21"/>
  <c r="F9" i="21"/>
  <c r="N48" i="22"/>
  <c r="F48" i="22"/>
  <c r="N26" i="24"/>
  <c r="M26" i="24"/>
  <c r="M31" i="25"/>
  <c r="F31" i="25"/>
  <c r="M48" i="30"/>
  <c r="F8" i="15"/>
  <c r="N8" i="15"/>
  <c r="N33" i="17"/>
  <c r="M33" i="17"/>
  <c r="N36" i="20"/>
  <c r="M36" i="20"/>
  <c r="N42" i="25"/>
  <c r="M42" i="25"/>
  <c r="F39" i="30"/>
  <c r="F51" i="28"/>
  <c r="F52" i="22"/>
  <c r="N6" i="6"/>
  <c r="M31" i="6"/>
  <c r="N44" i="6"/>
  <c r="F23" i="9"/>
  <c r="N13" i="10"/>
  <c r="M23" i="18"/>
  <c r="M25" i="25"/>
  <c r="F42" i="25"/>
  <c r="M29" i="26"/>
  <c r="F49" i="8"/>
  <c r="M43" i="26"/>
  <c r="F33" i="26"/>
  <c r="N25" i="26"/>
  <c r="M25" i="26"/>
  <c r="M43" i="13"/>
  <c r="F43" i="13"/>
  <c r="N21" i="15"/>
  <c r="M21" i="15"/>
  <c r="N33" i="20"/>
  <c r="M33" i="20"/>
  <c r="F33" i="20"/>
  <c r="N46" i="21"/>
  <c r="M46" i="21"/>
  <c r="M33" i="21"/>
  <c r="F33" i="21"/>
  <c r="N37" i="23"/>
  <c r="M37" i="23"/>
  <c r="N43" i="25"/>
  <c r="F43" i="25"/>
  <c r="M13" i="20"/>
  <c r="F29" i="26"/>
  <c r="N21" i="14"/>
  <c r="F21" i="14"/>
  <c r="F7" i="30"/>
  <c r="M52" i="27"/>
  <c r="M21" i="29"/>
  <c r="F50" i="23"/>
  <c r="N50" i="21"/>
  <c r="F2" i="6"/>
  <c r="F21" i="6"/>
  <c r="M23" i="9"/>
  <c r="F31" i="14"/>
  <c r="F33" i="17"/>
  <c r="N52" i="22"/>
  <c r="N5" i="16"/>
  <c r="F5" i="16"/>
  <c r="M43" i="17"/>
  <c r="F43" i="17"/>
  <c r="M5" i="17"/>
  <c r="F5" i="17"/>
  <c r="M44" i="18"/>
  <c r="M31" i="18"/>
  <c r="F31" i="18"/>
  <c r="N7" i="19"/>
  <c r="M7" i="19"/>
  <c r="F44" i="29"/>
  <c r="M44" i="29"/>
  <c r="N12" i="18"/>
  <c r="F12" i="18"/>
  <c r="M49" i="19"/>
  <c r="N49" i="19"/>
  <c r="N37" i="19"/>
  <c r="M37" i="19"/>
  <c r="N24" i="19"/>
  <c r="M24" i="19"/>
  <c r="F24" i="19"/>
  <c r="M37" i="20"/>
  <c r="F37" i="20"/>
  <c r="N24" i="20"/>
  <c r="M24" i="20"/>
  <c r="F24" i="20"/>
  <c r="M37" i="21"/>
  <c r="F37" i="21"/>
  <c r="F24" i="21"/>
  <c r="M24" i="21"/>
  <c r="F49" i="22"/>
  <c r="N34" i="18"/>
  <c r="M34" i="18"/>
  <c r="F34" i="18"/>
  <c r="N49" i="21"/>
  <c r="M49" i="21"/>
  <c r="F49" i="21"/>
  <c r="F21" i="29"/>
  <c r="F28" i="28"/>
  <c r="N50" i="23"/>
  <c r="M21" i="30"/>
  <c r="F34" i="17"/>
  <c r="M36" i="18"/>
  <c r="N24" i="21"/>
  <c r="F39" i="23"/>
  <c r="N51" i="7"/>
  <c r="F51" i="7"/>
  <c r="N52" i="8"/>
  <c r="M52" i="8"/>
  <c r="N27" i="12"/>
  <c r="M27" i="12"/>
  <c r="M29" i="16"/>
  <c r="F29" i="16"/>
  <c r="M20" i="17"/>
  <c r="F20" i="17"/>
  <c r="N44" i="20"/>
  <c r="M44" i="20"/>
  <c r="F44" i="20"/>
  <c r="F23" i="24"/>
  <c r="M23" i="24"/>
  <c r="N18" i="29"/>
  <c r="N18" i="30"/>
  <c r="M50" i="16"/>
  <c r="N20" i="23"/>
  <c r="M20" i="11"/>
  <c r="F20" i="13"/>
  <c r="M20" i="25"/>
  <c r="M20" i="14"/>
  <c r="M20" i="15"/>
  <c r="N20" i="14"/>
  <c r="N20" i="15"/>
  <c r="F20" i="18"/>
  <c r="M20" i="18"/>
  <c r="M19" i="15"/>
  <c r="N19" i="15"/>
  <c r="F19" i="6"/>
  <c r="F19" i="21"/>
  <c r="N19" i="6"/>
  <c r="M19" i="21"/>
  <c r="M19" i="30"/>
  <c r="F19" i="28"/>
  <c r="F19" i="20"/>
  <c r="M19" i="23"/>
  <c r="N19" i="23"/>
  <c r="F18" i="22"/>
  <c r="M18" i="27"/>
  <c r="M18" i="22"/>
  <c r="M18" i="23"/>
  <c r="N18" i="23"/>
  <c r="F18" i="16"/>
  <c r="N18" i="15"/>
  <c r="M18" i="16"/>
  <c r="N18" i="26"/>
  <c r="F18" i="27"/>
  <c r="F18" i="20"/>
  <c r="M18" i="21"/>
  <c r="N18" i="21"/>
  <c r="M17" i="15"/>
  <c r="M17" i="26"/>
  <c r="N17" i="15"/>
  <c r="N17" i="19"/>
  <c r="N17" i="21"/>
  <c r="F17" i="27"/>
  <c r="F17" i="7"/>
  <c r="F17" i="19"/>
  <c r="F17" i="16"/>
  <c r="F17" i="28"/>
  <c r="M17" i="16"/>
  <c r="F14" i="18"/>
  <c r="F14" i="6"/>
  <c r="F14" i="20"/>
  <c r="N14" i="22"/>
  <c r="N14" i="26"/>
  <c r="N14" i="25"/>
  <c r="M14" i="6"/>
  <c r="N14" i="18"/>
  <c r="F14" i="17"/>
  <c r="F14" i="8"/>
  <c r="M14" i="9"/>
  <c r="F14" i="26"/>
  <c r="M13" i="10"/>
  <c r="N13" i="25"/>
  <c r="F13" i="18"/>
  <c r="F13" i="19"/>
  <c r="F13" i="7"/>
  <c r="N13" i="19"/>
  <c r="M13" i="21"/>
  <c r="N13" i="7"/>
  <c r="M13" i="18"/>
  <c r="F13" i="21"/>
  <c r="F13" i="6"/>
  <c r="F13" i="25"/>
  <c r="M13" i="6"/>
  <c r="N12" i="19"/>
  <c r="N12" i="20"/>
  <c r="F12" i="16"/>
  <c r="F12" i="20"/>
  <c r="F12" i="6"/>
  <c r="F12" i="7"/>
  <c r="N12" i="16"/>
  <c r="F12" i="19"/>
  <c r="N12" i="23"/>
  <c r="M12" i="6"/>
  <c r="M12" i="7"/>
  <c r="F12" i="21"/>
  <c r="M12" i="23"/>
  <c r="F12" i="29"/>
  <c r="N9" i="23"/>
  <c r="M9" i="18"/>
  <c r="F9" i="8"/>
  <c r="N9" i="18"/>
  <c r="M9" i="27"/>
  <c r="F9" i="12"/>
  <c r="M9" i="9"/>
  <c r="F9" i="10"/>
  <c r="M9" i="12"/>
  <c r="F9" i="19"/>
  <c r="F9" i="25"/>
  <c r="N9" i="27"/>
  <c r="F9" i="9"/>
  <c r="N9" i="30"/>
  <c r="M9" i="10"/>
  <c r="M9" i="19"/>
  <c r="F9" i="24"/>
  <c r="M9" i="25"/>
  <c r="F9" i="6"/>
  <c r="M9" i="6"/>
  <c r="F9" i="20"/>
  <c r="M9" i="30"/>
  <c r="M7" i="22"/>
  <c r="M7" i="7"/>
  <c r="N7" i="6"/>
  <c r="N7" i="7"/>
  <c r="M7" i="17"/>
  <c r="F7" i="15"/>
  <c r="F7" i="21"/>
  <c r="F7" i="25"/>
  <c r="M7" i="28"/>
  <c r="M7" i="29"/>
  <c r="M7" i="15"/>
  <c r="M7" i="21"/>
  <c r="F7" i="23"/>
  <c r="N7" i="25"/>
  <c r="N7" i="27"/>
  <c r="F7" i="20"/>
  <c r="M7" i="23"/>
  <c r="M7" i="27"/>
  <c r="F7" i="29"/>
  <c r="N7" i="26"/>
  <c r="M7" i="20"/>
  <c r="F7" i="26"/>
  <c r="F8" i="25"/>
  <c r="F8" i="18"/>
  <c r="N8" i="17"/>
  <c r="M8" i="18"/>
  <c r="F8" i="22"/>
  <c r="F8" i="26"/>
  <c r="F8" i="17"/>
  <c r="N8" i="22"/>
  <c r="M8" i="26"/>
  <c r="M8" i="27"/>
  <c r="F8" i="6"/>
  <c r="F8" i="20"/>
  <c r="F8" i="21"/>
  <c r="M8" i="23"/>
  <c r="M8" i="19"/>
  <c r="M8" i="25"/>
  <c r="M6" i="18"/>
  <c r="F6" i="23"/>
  <c r="M6" i="16"/>
  <c r="F6" i="18"/>
  <c r="N6" i="29"/>
  <c r="M6" i="23"/>
  <c r="F6" i="15"/>
  <c r="F6" i="17"/>
  <c r="M6" i="15"/>
  <c r="M6" i="17"/>
  <c r="M5" i="13"/>
  <c r="M5" i="21"/>
  <c r="M5" i="25"/>
  <c r="M5" i="30"/>
  <c r="N5" i="25"/>
  <c r="N5" i="30"/>
  <c r="F5" i="6"/>
  <c r="F5" i="10"/>
  <c r="F5" i="11"/>
  <c r="M5" i="19"/>
  <c r="M5" i="6"/>
  <c r="M5" i="10"/>
  <c r="M5" i="11"/>
  <c r="F5" i="19"/>
  <c r="M5" i="28"/>
  <c r="N5" i="28"/>
  <c r="M4" i="11"/>
  <c r="M4" i="14"/>
  <c r="N4" i="30"/>
  <c r="N4" i="9"/>
  <c r="F4" i="21"/>
  <c r="F4" i="10"/>
  <c r="M4" i="21"/>
  <c r="M4" i="10"/>
  <c r="M4" i="27"/>
  <c r="F3" i="10"/>
  <c r="M3" i="16"/>
  <c r="M3" i="10"/>
  <c r="F3" i="11"/>
  <c r="M3" i="22"/>
  <c r="N3" i="22"/>
  <c r="M3" i="11"/>
  <c r="F3" i="14"/>
  <c r="M2" i="9"/>
  <c r="F2" i="9"/>
  <c r="M2" i="21"/>
  <c r="M2" i="10"/>
  <c r="M2" i="22"/>
  <c r="F2" i="23"/>
  <c r="F2" i="14"/>
  <c r="N2" i="14"/>
  <c r="M2" i="14"/>
  <c r="N2" i="9"/>
  <c r="N2" i="22"/>
  <c r="N2" i="12"/>
  <c r="M2" i="12"/>
  <c r="F2" i="12"/>
  <c r="F2" i="25"/>
  <c r="M2" i="25"/>
  <c r="F2" i="11"/>
  <c r="F2" i="27"/>
  <c r="N2" i="27"/>
  <c r="M2" i="11"/>
  <c r="M51" i="6"/>
  <c r="F51" i="6"/>
  <c r="N51" i="6"/>
  <c r="N27" i="30"/>
  <c r="F27" i="30"/>
  <c r="M27" i="30"/>
  <c r="M49" i="12"/>
  <c r="F49" i="12"/>
  <c r="N49" i="12"/>
  <c r="M36" i="12"/>
  <c r="F36" i="12"/>
  <c r="N36" i="12"/>
  <c r="N23" i="12"/>
  <c r="F23" i="12"/>
  <c r="M23" i="12"/>
  <c r="F12" i="12"/>
  <c r="M12" i="12"/>
  <c r="N37" i="13"/>
  <c r="M37" i="13"/>
  <c r="F37" i="13"/>
  <c r="M24" i="13"/>
  <c r="F24" i="13"/>
  <c r="N24" i="13"/>
  <c r="N13" i="13"/>
  <c r="M13" i="13"/>
  <c r="F13" i="13"/>
  <c r="N33" i="29"/>
  <c r="M33" i="29"/>
  <c r="F33" i="29"/>
  <c r="N12" i="30"/>
  <c r="M12" i="30"/>
  <c r="F12" i="30"/>
  <c r="N14" i="28"/>
  <c r="F14" i="28"/>
  <c r="M14" i="28"/>
  <c r="F12" i="22"/>
  <c r="M12" i="22"/>
  <c r="N12" i="22"/>
  <c r="N25" i="24"/>
  <c r="M25" i="24"/>
  <c r="F25" i="24"/>
  <c r="M17" i="24"/>
  <c r="N17" i="24"/>
  <c r="F17" i="24"/>
  <c r="N9" i="28"/>
  <c r="F9" i="28"/>
  <c r="M9" i="28"/>
  <c r="F26" i="28"/>
  <c r="N26" i="28"/>
  <c r="M17" i="30"/>
  <c r="F17" i="30"/>
  <c r="N17" i="30"/>
  <c r="N31" i="28"/>
  <c r="F31" i="28"/>
  <c r="M31" i="28"/>
  <c r="M46" i="30"/>
  <c r="N46" i="30"/>
  <c r="F51" i="14"/>
  <c r="M51" i="14"/>
  <c r="N28" i="22"/>
  <c r="M28" i="22"/>
  <c r="D2" i="4"/>
  <c r="F18" i="25"/>
  <c r="M18" i="25"/>
  <c r="N25" i="27"/>
  <c r="F25" i="27"/>
  <c r="M4" i="25"/>
  <c r="N4" i="25"/>
  <c r="F4" i="25"/>
  <c r="M14" i="27"/>
  <c r="N14" i="27"/>
  <c r="N2" i="13"/>
  <c r="M2" i="13"/>
  <c r="F2" i="13"/>
  <c r="F50" i="12"/>
  <c r="N50" i="12"/>
  <c r="M50" i="12"/>
  <c r="N38" i="13"/>
  <c r="M38" i="13"/>
  <c r="F38" i="13"/>
  <c r="F14" i="13"/>
  <c r="N14" i="13"/>
  <c r="N18" i="14"/>
  <c r="M18" i="14"/>
  <c r="N41" i="23"/>
  <c r="M41" i="23"/>
  <c r="N37" i="24"/>
  <c r="M37" i="24"/>
  <c r="F37" i="24"/>
  <c r="F18" i="24"/>
  <c r="N18" i="24"/>
  <c r="M18" i="24"/>
  <c r="M4" i="24"/>
  <c r="F4" i="24"/>
  <c r="B6" i="1"/>
  <c r="F13" i="23"/>
  <c r="N13" i="23"/>
  <c r="M46" i="25"/>
  <c r="N46" i="25"/>
  <c r="F46" i="25"/>
  <c r="F38" i="25"/>
  <c r="N38" i="25"/>
  <c r="F29" i="25"/>
  <c r="M29" i="25"/>
  <c r="N29" i="25"/>
  <c r="M17" i="25"/>
  <c r="N17" i="25"/>
  <c r="B6" i="12"/>
  <c r="N36" i="26"/>
  <c r="M36" i="26"/>
  <c r="M21" i="26"/>
  <c r="M12" i="26"/>
  <c r="N12" i="26"/>
  <c r="N33" i="23"/>
  <c r="F33" i="23"/>
  <c r="M33" i="23"/>
  <c r="N22" i="25"/>
  <c r="F22" i="25"/>
  <c r="F32" i="27"/>
  <c r="N32" i="27"/>
  <c r="M32" i="27"/>
  <c r="N30" i="22"/>
  <c r="M30" i="22"/>
  <c r="F30" i="22"/>
  <c r="M42" i="23"/>
  <c r="N42" i="23"/>
  <c r="F42" i="23"/>
  <c r="N32" i="23"/>
  <c r="M32" i="23"/>
  <c r="N22" i="23"/>
  <c r="M22" i="23"/>
  <c r="F5" i="24"/>
  <c r="M5" i="24"/>
  <c r="F45" i="25"/>
  <c r="N45" i="25"/>
  <c r="M36" i="25"/>
  <c r="M28" i="25"/>
  <c r="F28" i="25"/>
  <c r="F2" i="24"/>
  <c r="F44" i="26"/>
  <c r="M44" i="26"/>
  <c r="N39" i="22"/>
  <c r="M39" i="22"/>
  <c r="F39" i="22"/>
  <c r="N13" i="22"/>
  <c r="M13" i="22"/>
  <c r="F13" i="22"/>
  <c r="N31" i="23"/>
  <c r="F31" i="23"/>
  <c r="F19" i="24"/>
  <c r="M19" i="24"/>
  <c r="F44" i="25"/>
  <c r="N44" i="25"/>
  <c r="N39" i="6"/>
  <c r="M39" i="6"/>
  <c r="M29" i="8"/>
  <c r="F29" i="8"/>
  <c r="M20" i="8"/>
  <c r="F20" i="8"/>
  <c r="N20" i="8"/>
  <c r="N4" i="8"/>
  <c r="M4" i="8"/>
  <c r="F4" i="8"/>
  <c r="N33" i="14"/>
  <c r="M33" i="14"/>
  <c r="F33" i="14"/>
  <c r="N22" i="14"/>
  <c r="M22" i="14"/>
  <c r="F22" i="14"/>
  <c r="N8" i="14"/>
  <c r="M8" i="14"/>
  <c r="F8" i="14"/>
  <c r="N36" i="15"/>
  <c r="M36" i="15"/>
  <c r="F36" i="15"/>
  <c r="F23" i="15"/>
  <c r="M23" i="15"/>
  <c r="F12" i="15"/>
  <c r="M12" i="15"/>
  <c r="N12" i="15"/>
  <c r="F23" i="11"/>
  <c r="M23" i="11"/>
  <c r="N43" i="18"/>
  <c r="F43" i="18"/>
  <c r="F30" i="18"/>
  <c r="M30" i="18"/>
  <c r="N30" i="18"/>
  <c r="N5" i="18"/>
  <c r="M5" i="18"/>
  <c r="F5" i="18"/>
  <c r="F31" i="19"/>
  <c r="M31" i="19"/>
  <c r="N21" i="19"/>
  <c r="M21" i="19"/>
  <c r="F21" i="19"/>
  <c r="N6" i="19"/>
  <c r="M6" i="19"/>
  <c r="F6" i="19"/>
  <c r="N45" i="21"/>
  <c r="M45" i="21"/>
  <c r="N32" i="21"/>
  <c r="M32" i="21"/>
  <c r="M4" i="26"/>
  <c r="F32" i="9"/>
  <c r="M32" i="9"/>
  <c r="F7" i="9"/>
  <c r="M7" i="9"/>
  <c r="F46" i="10"/>
  <c r="N46" i="10"/>
  <c r="F40" i="17"/>
  <c r="M40" i="17"/>
  <c r="N18" i="17"/>
  <c r="M18" i="17"/>
  <c r="F18" i="17"/>
  <c r="F42" i="18"/>
  <c r="N29" i="18"/>
  <c r="M29" i="18"/>
  <c r="N4" i="18"/>
  <c r="M4" i="18"/>
  <c r="N30" i="19"/>
  <c r="M30" i="19"/>
  <c r="M43" i="20"/>
  <c r="F43" i="20"/>
  <c r="N43" i="20"/>
  <c r="F5" i="20"/>
  <c r="N5" i="20"/>
  <c r="N21" i="21"/>
  <c r="M21" i="21"/>
  <c r="F6" i="21"/>
  <c r="M6" i="21"/>
  <c r="F27" i="22"/>
  <c r="M27" i="22"/>
  <c r="F22" i="26"/>
  <c r="M3" i="26"/>
  <c r="N3" i="26"/>
  <c r="F44" i="8"/>
  <c r="N31" i="9"/>
  <c r="M31" i="9"/>
  <c r="F31" i="9"/>
  <c r="N21" i="9"/>
  <c r="M21" i="9"/>
  <c r="F21" i="9"/>
  <c r="N6" i="9"/>
  <c r="M6" i="9"/>
  <c r="F6" i="9"/>
  <c r="F39" i="16"/>
  <c r="M39" i="16"/>
  <c r="M26" i="16"/>
  <c r="F26" i="16"/>
  <c r="N26" i="16"/>
  <c r="F51" i="17"/>
  <c r="N51" i="17"/>
  <c r="N39" i="17"/>
  <c r="M39" i="17"/>
  <c r="F39" i="17"/>
  <c r="F41" i="18"/>
  <c r="M41" i="18"/>
  <c r="F19" i="18"/>
  <c r="M19" i="18"/>
  <c r="N42" i="20"/>
  <c r="M42" i="20"/>
  <c r="F42" i="20"/>
  <c r="F29" i="20"/>
  <c r="M29" i="20"/>
  <c r="M20" i="20"/>
  <c r="F20" i="20"/>
  <c r="N20" i="20"/>
  <c r="N4" i="20"/>
  <c r="M4" i="20"/>
  <c r="F4" i="20"/>
  <c r="M45" i="22"/>
  <c r="F45" i="22"/>
  <c r="M40" i="6"/>
  <c r="F40" i="6"/>
  <c r="N40" i="6"/>
  <c r="N27" i="6"/>
  <c r="M27" i="6"/>
  <c r="F5" i="8"/>
  <c r="M5" i="8"/>
  <c r="N43" i="9"/>
  <c r="M43" i="9"/>
  <c r="F43" i="9"/>
  <c r="N49" i="15"/>
  <c r="M49" i="15"/>
  <c r="F49" i="15"/>
  <c r="M37" i="15"/>
  <c r="F37" i="15"/>
  <c r="N37" i="15"/>
  <c r="N24" i="15"/>
  <c r="M24" i="15"/>
  <c r="N38" i="16"/>
  <c r="M38" i="16"/>
  <c r="F38" i="16"/>
  <c r="N25" i="16"/>
  <c r="M25" i="16"/>
  <c r="N14" i="16"/>
  <c r="M14" i="16"/>
  <c r="F14" i="16"/>
  <c r="M2" i="18"/>
  <c r="F2" i="18"/>
  <c r="N2" i="18"/>
  <c r="M5" i="26"/>
  <c r="F5" i="26"/>
  <c r="N49" i="11"/>
  <c r="M49" i="11"/>
  <c r="F49" i="11"/>
  <c r="N37" i="11"/>
  <c r="F37" i="11"/>
  <c r="M41" i="14"/>
  <c r="F41" i="14"/>
  <c r="N4" i="22"/>
  <c r="M4" i="22"/>
  <c r="F4" i="22"/>
  <c r="M42" i="24"/>
  <c r="N42" i="24"/>
  <c r="F42" i="24"/>
  <c r="M31" i="24"/>
  <c r="N31" i="24"/>
  <c r="N6" i="25"/>
  <c r="F6" i="25"/>
  <c r="M42" i="26"/>
  <c r="N30" i="13"/>
  <c r="M30" i="13"/>
  <c r="N45" i="14"/>
  <c r="M45" i="14"/>
  <c r="M24" i="16"/>
  <c r="F24" i="16"/>
  <c r="N24" i="16"/>
  <c r="N25" i="17"/>
  <c r="M25" i="17"/>
  <c r="F25" i="17"/>
  <c r="N41" i="19"/>
  <c r="M41" i="19"/>
  <c r="F28" i="19"/>
  <c r="M28" i="19"/>
  <c r="M3" i="19"/>
  <c r="F3" i="19"/>
  <c r="N3" i="19"/>
  <c r="M42" i="21"/>
  <c r="F42" i="21"/>
  <c r="N42" i="21"/>
  <c r="F45" i="24"/>
  <c r="F49" i="9"/>
  <c r="N49" i="9"/>
  <c r="M28" i="12"/>
  <c r="F28" i="12"/>
  <c r="F19" i="12"/>
  <c r="N3" i="12"/>
  <c r="M3" i="12"/>
  <c r="N42" i="13"/>
  <c r="M42" i="13"/>
  <c r="M22" i="15"/>
  <c r="F22" i="15"/>
  <c r="N22" i="15"/>
  <c r="N23" i="16"/>
  <c r="M23" i="16"/>
  <c r="N26" i="18"/>
  <c r="M26" i="18"/>
  <c r="N27" i="19"/>
  <c r="M27" i="19"/>
  <c r="F27" i="19"/>
  <c r="N18" i="19"/>
  <c r="M18" i="19"/>
  <c r="F18" i="19"/>
  <c r="M52" i="20"/>
  <c r="F52" i="20"/>
  <c r="N52" i="20"/>
  <c r="N44" i="22"/>
  <c r="F44" i="22"/>
  <c r="F25" i="23"/>
  <c r="M25" i="23"/>
  <c r="F33" i="25"/>
  <c r="N33" i="25"/>
  <c r="M33" i="25"/>
  <c r="M49" i="10"/>
  <c r="M51" i="12"/>
  <c r="M40" i="12"/>
  <c r="F40" i="12"/>
  <c r="F48" i="17"/>
  <c r="F36" i="17"/>
  <c r="M36" i="17"/>
  <c r="F12" i="17"/>
  <c r="M12" i="17"/>
  <c r="N50" i="18"/>
  <c r="M50" i="18"/>
  <c r="F50" i="18"/>
  <c r="M51" i="20"/>
  <c r="F51" i="20"/>
  <c r="M51" i="21"/>
  <c r="F51" i="21"/>
  <c r="N51" i="21"/>
  <c r="M27" i="21"/>
  <c r="F27" i="21"/>
  <c r="N27" i="21"/>
  <c r="N36" i="23"/>
  <c r="M36" i="23"/>
  <c r="F24" i="23"/>
  <c r="N24" i="23"/>
  <c r="M24" i="23"/>
  <c r="N33" i="24"/>
  <c r="M33" i="24"/>
  <c r="N13" i="24"/>
  <c r="F13" i="24"/>
  <c r="N2" i="26"/>
  <c r="M6" i="26"/>
  <c r="F6" i="26"/>
  <c r="N48" i="8"/>
  <c r="F48" i="8"/>
  <c r="F27" i="13"/>
  <c r="N27" i="13"/>
  <c r="F18" i="13"/>
  <c r="N18" i="13"/>
  <c r="N44" i="15"/>
  <c r="M44" i="15"/>
  <c r="N46" i="16"/>
  <c r="M46" i="16"/>
  <c r="F46" i="16"/>
  <c r="M38" i="19"/>
  <c r="F38" i="19"/>
  <c r="N38" i="19"/>
  <c r="M14" i="19"/>
  <c r="F14" i="19"/>
  <c r="N14" i="19"/>
  <c r="M25" i="20"/>
  <c r="F25" i="20"/>
  <c r="N25" i="20"/>
  <c r="N23" i="23"/>
  <c r="M23" i="23"/>
  <c r="M3" i="23"/>
  <c r="M43" i="24"/>
  <c r="F43" i="24"/>
  <c r="N43" i="24"/>
  <c r="M32" i="24"/>
  <c r="F32" i="24"/>
  <c r="N32" i="24"/>
  <c r="M31" i="29"/>
  <c r="N3" i="28"/>
  <c r="F3" i="28"/>
  <c r="M46" i="26"/>
  <c r="N49" i="26"/>
  <c r="M49" i="26"/>
  <c r="N31" i="26"/>
  <c r="N24" i="26"/>
  <c r="F12" i="24"/>
  <c r="M41" i="25"/>
  <c r="N41" i="25"/>
  <c r="M12" i="25"/>
  <c r="N12" i="25"/>
  <c r="N46" i="26"/>
  <c r="M50" i="24"/>
  <c r="F40" i="24"/>
  <c r="M40" i="24"/>
  <c r="F31" i="27"/>
  <c r="N31" i="27"/>
  <c r="N6" i="28"/>
  <c r="F6" i="28"/>
  <c r="M6" i="28"/>
  <c r="F48" i="6"/>
  <c r="N48" i="23"/>
  <c r="F28" i="23"/>
  <c r="F21" i="24"/>
  <c r="N31" i="25"/>
  <c r="M49" i="24"/>
  <c r="N49" i="24"/>
  <c r="F8" i="24"/>
  <c r="M8" i="24"/>
  <c r="N44" i="28"/>
  <c r="N19" i="29"/>
  <c r="E2" i="4"/>
  <c r="B10" i="1"/>
  <c r="B11" i="1"/>
  <c r="F2" i="4"/>
  <c r="B12" i="1"/>
  <c r="I44" i="1" s="1"/>
  <c r="G2" i="4"/>
  <c r="B12" i="13"/>
  <c r="I44" i="13" s="1"/>
  <c r="B15" i="1"/>
  <c r="H2" i="4"/>
  <c r="B15" i="27"/>
  <c r="I2" i="4"/>
  <c r="B8" i="1"/>
  <c r="I266" i="3"/>
  <c r="I492" i="3"/>
  <c r="B13" i="1"/>
  <c r="B13" i="27"/>
  <c r="J2" i="4"/>
  <c r="K2" i="4"/>
  <c r="B14" i="1"/>
  <c r="I226" i="3"/>
  <c r="I233" i="3"/>
  <c r="B16" i="1"/>
  <c r="L2" i="4"/>
  <c r="I493" i="3"/>
  <c r="I508" i="3"/>
  <c r="B17" i="6"/>
  <c r="B17" i="1"/>
  <c r="M2" i="4"/>
  <c r="I495" i="3"/>
  <c r="N2" i="4"/>
  <c r="B18" i="1"/>
  <c r="B19" i="26"/>
  <c r="B19" i="1"/>
  <c r="O2" i="4"/>
  <c r="P2" i="4"/>
  <c r="B20" i="1"/>
  <c r="B20" i="29"/>
  <c r="B21" i="1"/>
  <c r="Q2" i="4"/>
  <c r="B22" i="1"/>
  <c r="R2" i="4"/>
  <c r="I659" i="3"/>
  <c r="B23" i="1"/>
  <c r="K18" i="1" s="1"/>
  <c r="S2" i="4"/>
  <c r="I45" i="3"/>
  <c r="T2" i="4"/>
  <c r="B24" i="1"/>
  <c r="K19" i="1" s="1"/>
  <c r="B25" i="1"/>
  <c r="K20" i="1" s="1"/>
  <c r="U2" i="4"/>
  <c r="V2" i="4"/>
  <c r="B26" i="13"/>
  <c r="B26" i="1"/>
  <c r="K21" i="1" s="1"/>
  <c r="W2" i="4"/>
  <c r="B27" i="1"/>
  <c r="K22" i="1" s="1"/>
  <c r="B28" i="1"/>
  <c r="X2" i="4"/>
  <c r="Y2" i="4"/>
  <c r="Z2" i="4"/>
  <c r="B30" i="1"/>
  <c r="K25" i="1" s="1"/>
  <c r="B31" i="1"/>
  <c r="AA2" i="4"/>
  <c r="B31" i="6"/>
  <c r="AB2" i="4"/>
  <c r="B32" i="1"/>
  <c r="K4" i="1" s="1"/>
  <c r="K5" i="1" s="1"/>
  <c r="K6" i="1" s="1"/>
  <c r="B32" i="27"/>
  <c r="K4" i="27" s="1"/>
  <c r="K5" i="27" s="1"/>
  <c r="K6" i="27" s="1"/>
  <c r="B33" i="1"/>
  <c r="AC2" i="4"/>
  <c r="B33" i="13"/>
  <c r="AD2" i="4"/>
  <c r="B34" i="17"/>
  <c r="B34" i="27"/>
  <c r="B34" i="1"/>
  <c r="I80" i="3"/>
  <c r="B35" i="11"/>
  <c r="B35" i="1"/>
  <c r="AE2" i="4"/>
  <c r="AF2" i="4"/>
  <c r="B36" i="1"/>
  <c r="I451" i="3"/>
  <c r="B37" i="1"/>
  <c r="J29" i="1" s="1"/>
  <c r="B37" i="27"/>
  <c r="AG2" i="4"/>
  <c r="AH2" i="4"/>
  <c r="B38" i="1"/>
  <c r="J30" i="1" s="1"/>
  <c r="B39" i="1"/>
  <c r="J31" i="1" s="1"/>
  <c r="AI2" i="4"/>
  <c r="I652" i="3"/>
  <c r="B40" i="27"/>
  <c r="B40" i="13"/>
  <c r="J32" i="13" s="1"/>
  <c r="B40" i="1"/>
  <c r="J32" i="1" s="1"/>
  <c r="AJ2" i="4"/>
  <c r="B41" i="1"/>
  <c r="J33" i="1" s="1"/>
  <c r="AK2" i="4"/>
  <c r="I656" i="3"/>
  <c r="B42" i="1"/>
  <c r="J34" i="1" s="1"/>
  <c r="AL2" i="4"/>
  <c r="I657" i="3"/>
  <c r="AM2" i="4"/>
  <c r="B43" i="1"/>
  <c r="J35" i="1" s="1"/>
  <c r="B43" i="27"/>
  <c r="J35" i="27" s="1"/>
  <c r="I669" i="3"/>
  <c r="B49" i="1"/>
  <c r="I48" i="1" s="1"/>
  <c r="AN2" i="4"/>
  <c r="B49" i="26"/>
  <c r="I48" i="26" s="1"/>
  <c r="B44" i="11"/>
  <c r="J36" i="11" s="1"/>
  <c r="B44" i="26"/>
  <c r="J36" i="26" s="1"/>
  <c r="B44" i="1"/>
  <c r="J36" i="1" s="1"/>
  <c r="B44" i="27"/>
  <c r="J36" i="27" s="1"/>
  <c r="AO2" i="4"/>
  <c r="AP2" i="4"/>
  <c r="B45" i="1"/>
  <c r="J37" i="1" s="1"/>
  <c r="I693" i="3"/>
  <c r="B46" i="1"/>
  <c r="J38" i="1" s="1"/>
  <c r="AQ2" i="4"/>
  <c r="I694" i="3"/>
  <c r="I696" i="3"/>
  <c r="B47" i="1"/>
  <c r="AR2" i="4"/>
  <c r="B47" i="8"/>
  <c r="B48" i="1"/>
  <c r="AS2" i="4"/>
  <c r="AT2" i="4"/>
  <c r="AU2" i="4"/>
  <c r="AV2" i="4"/>
  <c r="AW2" i="4"/>
  <c r="AX2" i="4"/>
  <c r="B48" i="9"/>
  <c r="I610" i="3"/>
  <c r="I787" i="3"/>
  <c r="I634" i="3"/>
  <c r="I611" i="3"/>
  <c r="I75" i="3"/>
  <c r="I628" i="3"/>
  <c r="I70" i="3"/>
  <c r="I41" i="3"/>
  <c r="I65" i="3"/>
  <c r="I627" i="3"/>
  <c r="I624" i="3"/>
  <c r="I84" i="3"/>
  <c r="I626" i="3"/>
  <c r="I63" i="3"/>
  <c r="I622" i="3"/>
  <c r="I56" i="3"/>
  <c r="I72" i="3"/>
  <c r="I87" i="3"/>
  <c r="I614" i="3"/>
  <c r="K41" i="3"/>
  <c r="K61" i="3"/>
  <c r="K65" i="3"/>
  <c r="B45" i="16" l="1"/>
  <c r="J37" i="16" s="1"/>
  <c r="B37" i="14"/>
  <c r="J29" i="14" s="1"/>
  <c r="B21" i="26"/>
  <c r="B17" i="11"/>
  <c r="B9" i="16"/>
  <c r="B33" i="9"/>
  <c r="B17" i="26"/>
  <c r="B47" i="9"/>
  <c r="B9" i="9"/>
  <c r="B40" i="16"/>
  <c r="B12" i="26"/>
  <c r="K44" i="26" s="1"/>
  <c r="B42" i="26"/>
  <c r="J34" i="26" s="1"/>
  <c r="B28" i="26"/>
  <c r="B19" i="14"/>
  <c r="B21" i="14"/>
  <c r="K14" i="14" s="1"/>
  <c r="B45" i="26"/>
  <c r="J37" i="26" s="1"/>
  <c r="B33" i="26"/>
  <c r="B39" i="11"/>
  <c r="J31" i="11" s="1"/>
  <c r="B9" i="22"/>
  <c r="M19" i="14"/>
  <c r="F6" i="14"/>
  <c r="N49" i="14"/>
  <c r="F5" i="14"/>
  <c r="M28" i="14"/>
  <c r="F37" i="14"/>
  <c r="F25" i="14"/>
  <c r="M46" i="14"/>
  <c r="M37" i="14"/>
  <c r="N46" i="14"/>
  <c r="F43" i="14"/>
  <c r="N34" i="14"/>
  <c r="F49" i="14"/>
  <c r="N38" i="14"/>
  <c r="F28" i="14"/>
  <c r="F17" i="14"/>
  <c r="F34" i="14"/>
  <c r="F27" i="14"/>
  <c r="M17" i="14"/>
  <c r="F39" i="14"/>
  <c r="N43" i="14"/>
  <c r="B23" i="12"/>
  <c r="K18" i="12" s="1"/>
  <c r="B35" i="18"/>
  <c r="B46" i="12"/>
  <c r="J38" i="12" s="1"/>
  <c r="B8" i="12"/>
  <c r="B11" i="10"/>
  <c r="B11" i="7"/>
  <c r="B16" i="22"/>
  <c r="B30" i="12"/>
  <c r="K25" i="12" s="1"/>
  <c r="B42" i="21"/>
  <c r="J34" i="21" s="1"/>
  <c r="B23" i="8"/>
  <c r="K18" i="8" s="1"/>
  <c r="B20" i="12"/>
  <c r="B49" i="22"/>
  <c r="I48" i="22" s="1"/>
  <c r="B42" i="22"/>
  <c r="J34" i="22" s="1"/>
  <c r="B10" i="22"/>
  <c r="B47" i="22"/>
  <c r="J48" i="22" s="1"/>
  <c r="B49" i="7"/>
  <c r="I48" i="7" s="1"/>
  <c r="B40" i="22"/>
  <c r="B14" i="12"/>
  <c r="B28" i="22"/>
  <c r="B14" i="22"/>
  <c r="B25" i="12"/>
  <c r="K20" i="12" s="1"/>
  <c r="B27" i="22"/>
  <c r="K22" i="22" s="1"/>
  <c r="B21" i="7"/>
  <c r="K14" i="7" s="1"/>
  <c r="B48" i="24"/>
  <c r="B34" i="22"/>
  <c r="B31" i="25"/>
  <c r="B27" i="18"/>
  <c r="B18" i="12"/>
  <c r="B13" i="12"/>
  <c r="I40" i="12" s="1"/>
  <c r="L40" i="12" s="1"/>
  <c r="O40" i="12" s="1"/>
  <c r="B25" i="22"/>
  <c r="K20" i="22" s="1"/>
  <c r="B20" i="22"/>
  <c r="B45" i="22"/>
  <c r="J37" i="22" s="1"/>
  <c r="B41" i="22"/>
  <c r="J33" i="22" s="1"/>
  <c r="B12" i="22"/>
  <c r="J46" i="22" s="1"/>
  <c r="B22" i="7"/>
  <c r="B11" i="12"/>
  <c r="B47" i="12"/>
  <c r="I50" i="12" s="1"/>
  <c r="B48" i="12"/>
  <c r="J52" i="12" s="1"/>
  <c r="B31" i="21"/>
  <c r="B17" i="22"/>
  <c r="B46" i="22"/>
  <c r="J38" i="22" s="1"/>
  <c r="B38" i="12"/>
  <c r="J30" i="12" s="1"/>
  <c r="B27" i="12"/>
  <c r="K22" i="12" s="1"/>
  <c r="B21" i="22"/>
  <c r="K14" i="22" s="1"/>
  <c r="B44" i="22"/>
  <c r="J36" i="22" s="1"/>
  <c r="B43" i="21"/>
  <c r="J35" i="21" s="1"/>
  <c r="L35" i="21" s="1"/>
  <c r="O35" i="21" s="1"/>
  <c r="B38" i="22"/>
  <c r="B35" i="22"/>
  <c r="B18" i="22"/>
  <c r="B14" i="14"/>
  <c r="B34" i="28"/>
  <c r="B8" i="26"/>
  <c r="B40" i="26"/>
  <c r="B20" i="26"/>
  <c r="B11" i="26"/>
  <c r="B32" i="26"/>
  <c r="K4" i="26" s="1"/>
  <c r="K5" i="26" s="1"/>
  <c r="K6" i="26" s="1"/>
  <c r="B44" i="9"/>
  <c r="J36" i="9" s="1"/>
  <c r="B38" i="14"/>
  <c r="J30" i="14" s="1"/>
  <c r="B35" i="16"/>
  <c r="B32" i="13"/>
  <c r="K4" i="13" s="1"/>
  <c r="K5" i="13" s="1"/>
  <c r="K6" i="13" s="1"/>
  <c r="B30" i="26"/>
  <c r="K25" i="26" s="1"/>
  <c r="B20" i="11"/>
  <c r="B15" i="7"/>
  <c r="B25" i="26"/>
  <c r="K20" i="26" s="1"/>
  <c r="B18" i="13"/>
  <c r="B14" i="11"/>
  <c r="B18" i="26"/>
  <c r="B23" i="14"/>
  <c r="K18" i="14" s="1"/>
  <c r="B30" i="16"/>
  <c r="K25" i="16" s="1"/>
  <c r="B32" i="7"/>
  <c r="K4" i="7" s="1"/>
  <c r="K5" i="7" s="1"/>
  <c r="K6" i="7" s="1"/>
  <c r="B30" i="7"/>
  <c r="K25" i="7" s="1"/>
  <c r="B46" i="13"/>
  <c r="J38" i="13" s="1"/>
  <c r="B39" i="16"/>
  <c r="B35" i="26"/>
  <c r="B34" i="11"/>
  <c r="B26" i="28"/>
  <c r="K21" i="28" s="1"/>
  <c r="B24" i="7"/>
  <c r="K19" i="7" s="1"/>
  <c r="B21" i="9"/>
  <c r="J14" i="9" s="1"/>
  <c r="B15" i="26"/>
  <c r="B9" i="26"/>
  <c r="B39" i="26"/>
  <c r="B34" i="26"/>
  <c r="B24" i="13"/>
  <c r="K19" i="13" s="1"/>
  <c r="B16" i="26"/>
  <c r="B12" i="16"/>
  <c r="I46" i="16" s="1"/>
  <c r="B9" i="27"/>
  <c r="B34" i="16"/>
  <c r="B32" i="9"/>
  <c r="K4" i="9" s="1"/>
  <c r="K5" i="9" s="1"/>
  <c r="K6" i="9" s="1"/>
  <c r="B42" i="13"/>
  <c r="J34" i="13" s="1"/>
  <c r="B43" i="6"/>
  <c r="J35" i="6" s="1"/>
  <c r="B37" i="29"/>
  <c r="J29" i="29" s="1"/>
  <c r="B17" i="9"/>
  <c r="B9" i="7"/>
  <c r="M50" i="14"/>
  <c r="N50" i="14"/>
  <c r="F50" i="14"/>
  <c r="M29" i="14"/>
  <c r="F29" i="14"/>
  <c r="N19" i="19"/>
  <c r="M19" i="19"/>
  <c r="F32" i="22"/>
  <c r="N32" i="22"/>
  <c r="F22" i="22"/>
  <c r="N22" i="22"/>
  <c r="M22" i="22"/>
  <c r="N38" i="24"/>
  <c r="M38" i="24"/>
  <c r="F38" i="24"/>
  <c r="J50" i="9"/>
  <c r="M4" i="7"/>
  <c r="F27" i="11"/>
  <c r="F28" i="20"/>
  <c r="N32" i="7"/>
  <c r="F32" i="7"/>
  <c r="M32" i="7"/>
  <c r="M25" i="7"/>
  <c r="F25" i="7"/>
  <c r="F4" i="15"/>
  <c r="N4" i="15"/>
  <c r="M4" i="15"/>
  <c r="N51" i="19"/>
  <c r="M51" i="19"/>
  <c r="F51" i="19"/>
  <c r="M51" i="22"/>
  <c r="F51" i="22"/>
  <c r="F42" i="22"/>
  <c r="M42" i="22"/>
  <c r="B32" i="11"/>
  <c r="K4" i="11" s="1"/>
  <c r="K5" i="11" s="1"/>
  <c r="K6" i="11" s="1"/>
  <c r="F19" i="19"/>
  <c r="B9" i="11"/>
  <c r="F4" i="7"/>
  <c r="N18" i="18"/>
  <c r="N44" i="18"/>
  <c r="F48" i="18"/>
  <c r="F21" i="17"/>
  <c r="F51" i="29"/>
  <c r="N42" i="22"/>
  <c r="F20" i="6"/>
  <c r="F39" i="26"/>
  <c r="M39" i="26"/>
  <c r="F14" i="9"/>
  <c r="N14" i="9"/>
  <c r="N3" i="9"/>
  <c r="M24" i="10"/>
  <c r="F24" i="10"/>
  <c r="N24" i="10"/>
  <c r="M17" i="11"/>
  <c r="N17" i="11"/>
  <c r="F17" i="11"/>
  <c r="F25" i="15"/>
  <c r="M50" i="17"/>
  <c r="F50" i="17"/>
  <c r="N52" i="21"/>
  <c r="F52" i="21"/>
  <c r="M49" i="27"/>
  <c r="F46" i="28"/>
  <c r="N28" i="29"/>
  <c r="M28" i="29"/>
  <c r="N49" i="30"/>
  <c r="M49" i="30"/>
  <c r="B47" i="15"/>
  <c r="I52" i="15" s="1"/>
  <c r="B14" i="15"/>
  <c r="F34" i="8"/>
  <c r="N34" i="8"/>
  <c r="F13" i="9"/>
  <c r="N13" i="9"/>
  <c r="M13" i="9"/>
  <c r="N30" i="21"/>
  <c r="F30" i="21"/>
  <c r="B42" i="25"/>
  <c r="J34" i="25" s="1"/>
  <c r="B33" i="11"/>
  <c r="B13" i="11"/>
  <c r="I40" i="11" s="1"/>
  <c r="L40" i="11" s="1"/>
  <c r="O40" i="11" s="1"/>
  <c r="N52" i="16"/>
  <c r="N3" i="23"/>
  <c r="F13" i="26"/>
  <c r="M18" i="18"/>
  <c r="F41" i="17"/>
  <c r="F14" i="14"/>
  <c r="N23" i="27"/>
  <c r="N29" i="14"/>
  <c r="M34" i="11"/>
  <c r="F49" i="27"/>
  <c r="F50" i="10"/>
  <c r="F29" i="7"/>
  <c r="M9" i="7"/>
  <c r="F9" i="7"/>
  <c r="N9" i="7"/>
  <c r="M33" i="8"/>
  <c r="F33" i="8"/>
  <c r="N31" i="11"/>
  <c r="N27" i="18"/>
  <c r="F27" i="18"/>
  <c r="M27" i="18"/>
  <c r="N7" i="18"/>
  <c r="M24" i="27"/>
  <c r="N24" i="27"/>
  <c r="F43" i="30"/>
  <c r="N43" i="30"/>
  <c r="N13" i="26"/>
  <c r="N28" i="20"/>
  <c r="M41" i="9"/>
  <c r="F41" i="9"/>
  <c r="N44" i="14"/>
  <c r="F44" i="14"/>
  <c r="F46" i="19"/>
  <c r="N46" i="19"/>
  <c r="N34" i="20"/>
  <c r="M34" i="20"/>
  <c r="M27" i="24"/>
  <c r="M2" i="23"/>
  <c r="M4" i="30"/>
  <c r="M7" i="18"/>
  <c r="M46" i="8"/>
  <c r="N36" i="9"/>
  <c r="N33" i="15"/>
  <c r="M44" i="8"/>
  <c r="N8" i="16"/>
  <c r="F46" i="8"/>
  <c r="M32" i="22"/>
  <c r="M31" i="11"/>
  <c r="F33" i="18"/>
  <c r="M33" i="18"/>
  <c r="M14" i="22"/>
  <c r="F14" i="22"/>
  <c r="F17" i="18"/>
  <c r="N7" i="16"/>
  <c r="N33" i="26"/>
  <c r="N2" i="19"/>
  <c r="M25" i="19"/>
  <c r="F8" i="7"/>
  <c r="N32" i="29"/>
  <c r="M44" i="10"/>
  <c r="M30" i="21"/>
  <c r="N14" i="7"/>
  <c r="M26" i="17"/>
  <c r="N41" i="9"/>
  <c r="M2" i="7"/>
  <c r="F2" i="7"/>
  <c r="N2" i="7"/>
  <c r="N37" i="7"/>
  <c r="F37" i="7"/>
  <c r="N5" i="21"/>
  <c r="F5" i="21"/>
  <c r="M32" i="30"/>
  <c r="N32" i="30"/>
  <c r="N8" i="23"/>
  <c r="F41" i="10"/>
  <c r="N41" i="10"/>
  <c r="F4" i="17"/>
  <c r="M4" i="17"/>
  <c r="M41" i="10"/>
  <c r="M30" i="30"/>
  <c r="F30" i="30"/>
  <c r="N27" i="24"/>
  <c r="N2" i="24"/>
  <c r="M36" i="9"/>
  <c r="M40" i="11"/>
  <c r="F40" i="11"/>
  <c r="M31" i="15"/>
  <c r="N31" i="15"/>
  <c r="N49" i="16"/>
  <c r="F49" i="16"/>
  <c r="M42" i="18"/>
  <c r="F3" i="29"/>
  <c r="M9" i="13"/>
  <c r="N3" i="8"/>
  <c r="M8" i="16"/>
  <c r="N25" i="19"/>
  <c r="F45" i="28"/>
  <c r="M36" i="14"/>
  <c r="N45" i="28"/>
  <c r="N51" i="23"/>
  <c r="M51" i="23"/>
  <c r="M43" i="23"/>
  <c r="N43" i="23"/>
  <c r="M22" i="28"/>
  <c r="N22" i="28"/>
  <c r="M24" i="29"/>
  <c r="N24" i="29"/>
  <c r="F24" i="29"/>
  <c r="M23" i="30"/>
  <c r="F23" i="30"/>
  <c r="M45" i="26"/>
  <c r="F45" i="26"/>
  <c r="F41" i="11"/>
  <c r="F21" i="7"/>
  <c r="B24" i="11"/>
  <c r="K19" i="11" s="1"/>
  <c r="B40" i="11"/>
  <c r="J32" i="11" s="1"/>
  <c r="F2" i="26"/>
  <c r="M2" i="26"/>
  <c r="M34" i="26"/>
  <c r="F34" i="26"/>
  <c r="N34" i="26"/>
  <c r="N28" i="6"/>
  <c r="M28" i="6"/>
  <c r="F28" i="6"/>
  <c r="F17" i="23"/>
  <c r="N17" i="23"/>
  <c r="M17" i="23"/>
  <c r="B12" i="11"/>
  <c r="J43" i="11" s="1"/>
  <c r="M2" i="19"/>
  <c r="F44" i="10"/>
  <c r="F14" i="7"/>
  <c r="F20" i="7"/>
  <c r="M20" i="7"/>
  <c r="N37" i="30"/>
  <c r="F37" i="30"/>
  <c r="F33" i="15"/>
  <c r="N42" i="7"/>
  <c r="F39" i="20"/>
  <c r="M17" i="18"/>
  <c r="F42" i="7"/>
  <c r="N17" i="17"/>
  <c r="M24" i="14"/>
  <c r="M39" i="20"/>
  <c r="M7" i="16"/>
  <c r="F17" i="17"/>
  <c r="M21" i="22"/>
  <c r="F4" i="9"/>
  <c r="M14" i="8"/>
  <c r="F20" i="16"/>
  <c r="F26" i="23"/>
  <c r="N24" i="14"/>
  <c r="N41" i="16"/>
  <c r="M46" i="28"/>
  <c r="N9" i="15"/>
  <c r="F21" i="10"/>
  <c r="N20" i="10"/>
  <c r="F20" i="10"/>
  <c r="N4" i="27"/>
  <c r="F36" i="14"/>
  <c r="B6" i="26"/>
  <c r="B13" i="26"/>
  <c r="J41" i="26" s="1"/>
  <c r="B41" i="26"/>
  <c r="J33" i="26" s="1"/>
  <c r="B43" i="26"/>
  <c r="J35" i="26" s="1"/>
  <c r="L35" i="26" s="1"/>
  <c r="O35" i="26" s="1"/>
  <c r="F25" i="6"/>
  <c r="M25" i="6"/>
  <c r="N28" i="9"/>
  <c r="F28" i="9"/>
  <c r="N6" i="11"/>
  <c r="F6" i="11"/>
  <c r="N45" i="12"/>
  <c r="M45" i="12"/>
  <c r="M19" i="12"/>
  <c r="N19" i="12"/>
  <c r="M50" i="15"/>
  <c r="F50" i="15"/>
  <c r="M19" i="20"/>
  <c r="N19" i="20"/>
  <c r="F8" i="30"/>
  <c r="N8" i="30"/>
  <c r="M8" i="30"/>
  <c r="F30" i="26"/>
  <c r="M30" i="26"/>
  <c r="M41" i="6"/>
  <c r="F41" i="6"/>
  <c r="N41" i="6"/>
  <c r="M42" i="29"/>
  <c r="F42" i="29"/>
  <c r="N42" i="8"/>
  <c r="M42" i="8"/>
  <c r="M3" i="29"/>
  <c r="N41" i="11"/>
  <c r="M3" i="9"/>
  <c r="F14" i="23"/>
  <c r="M14" i="23"/>
  <c r="F18" i="15"/>
  <c r="B43" i="11"/>
  <c r="J35" i="11" s="1"/>
  <c r="B35" i="15"/>
  <c r="J50" i="22"/>
  <c r="B37" i="11"/>
  <c r="J29" i="11" s="1"/>
  <c r="B22" i="11"/>
  <c r="N22" i="26"/>
  <c r="F21" i="22"/>
  <c r="M6" i="29"/>
  <c r="M37" i="30"/>
  <c r="N20" i="16"/>
  <c r="M49" i="22"/>
  <c r="M44" i="14"/>
  <c r="N26" i="23"/>
  <c r="F24" i="11"/>
  <c r="F2" i="20"/>
  <c r="F17" i="29"/>
  <c r="F52" i="16"/>
  <c r="M9" i="15"/>
  <c r="M21" i="10"/>
  <c r="F9" i="13"/>
  <c r="M25" i="15"/>
  <c r="B9" i="13"/>
  <c r="B31" i="13"/>
  <c r="F32" i="6"/>
  <c r="M32" i="6"/>
  <c r="M17" i="7"/>
  <c r="N17" i="7"/>
  <c r="N45" i="9"/>
  <c r="F45" i="9"/>
  <c r="M45" i="9"/>
  <c r="M19" i="9"/>
  <c r="F19" i="9"/>
  <c r="N19" i="9"/>
  <c r="F44" i="12"/>
  <c r="N44" i="12"/>
  <c r="N36" i="13"/>
  <c r="F36" i="13"/>
  <c r="M40" i="20"/>
  <c r="N40" i="20"/>
  <c r="M18" i="20"/>
  <c r="N18" i="20"/>
  <c r="N28" i="24"/>
  <c r="F28" i="24"/>
  <c r="M28" i="24"/>
  <c r="N17" i="12"/>
  <c r="M17" i="12"/>
  <c r="N39" i="19"/>
  <c r="M39" i="19"/>
  <c r="N3" i="20"/>
  <c r="M3" i="20"/>
  <c r="N34" i="21"/>
  <c r="F34" i="21"/>
  <c r="F43" i="7"/>
  <c r="F9" i="23"/>
  <c r="M9" i="23"/>
  <c r="B19" i="17"/>
  <c r="B6" i="17"/>
  <c r="N39" i="11"/>
  <c r="M37" i="16"/>
  <c r="F37" i="16"/>
  <c r="N19" i="22"/>
  <c r="F19" i="22"/>
  <c r="N13" i="29"/>
  <c r="F46" i="6"/>
  <c r="N46" i="6"/>
  <c r="N19" i="13"/>
  <c r="F19" i="13"/>
  <c r="N14" i="24"/>
  <c r="M14" i="24"/>
  <c r="F14" i="24"/>
  <c r="F20" i="29"/>
  <c r="M20" i="29"/>
  <c r="B9" i="14"/>
  <c r="F46" i="24"/>
  <c r="N46" i="24"/>
  <c r="M234" i="3"/>
  <c r="M448" i="3"/>
  <c r="M644" i="3"/>
  <c r="M793" i="3"/>
  <c r="M799" i="3"/>
  <c r="M811" i="3"/>
  <c r="M817" i="3"/>
  <c r="M829" i="3"/>
  <c r="M841" i="3"/>
  <c r="M847" i="3"/>
  <c r="M859" i="3"/>
  <c r="M865" i="3"/>
  <c r="M871" i="3"/>
  <c r="M883" i="3"/>
  <c r="M895" i="3"/>
  <c r="M901" i="3"/>
  <c r="M907" i="3"/>
  <c r="M1393" i="3"/>
  <c r="M1399" i="3"/>
  <c r="M1405" i="3"/>
  <c r="M1411" i="3"/>
  <c r="M1417" i="3"/>
  <c r="M1423" i="3"/>
  <c r="M1435" i="3"/>
  <c r="M1441" i="3"/>
  <c r="M1447" i="3"/>
  <c r="M1453" i="3"/>
  <c r="M1459" i="3"/>
  <c r="M1465" i="3"/>
  <c r="M1471" i="3"/>
  <c r="M1477" i="3"/>
  <c r="M1483" i="3"/>
  <c r="M1489" i="3"/>
  <c r="M1495" i="3"/>
  <c r="M1501" i="3"/>
  <c r="M1507" i="3"/>
  <c r="M1513" i="3"/>
  <c r="M1519" i="3"/>
  <c r="M1525" i="3"/>
  <c r="M1531" i="3"/>
  <c r="M1537" i="3"/>
  <c r="M1543" i="3"/>
  <c r="M1549" i="3"/>
  <c r="M1555" i="3"/>
  <c r="M1561" i="3"/>
  <c r="M1567" i="3"/>
  <c r="M1573" i="3"/>
  <c r="M1579" i="3"/>
  <c r="M1585" i="3"/>
  <c r="M1591" i="3"/>
  <c r="M1597" i="3"/>
  <c r="M1603" i="3"/>
  <c r="M1609" i="3"/>
  <c r="M1615" i="3"/>
  <c r="M1621" i="3"/>
  <c r="M1627" i="3"/>
  <c r="M1633" i="3"/>
  <c r="M1639" i="3"/>
  <c r="M1645" i="3"/>
  <c r="M1651" i="3"/>
  <c r="M1663" i="3"/>
  <c r="B46" i="20"/>
  <c r="J38" i="20" s="1"/>
  <c r="B38" i="9"/>
  <c r="J30" i="9" s="1"/>
  <c r="B37" i="8"/>
  <c r="J29" i="8" s="1"/>
  <c r="B22" i="15"/>
  <c r="B10" i="15"/>
  <c r="B49" i="24"/>
  <c r="I48" i="24" s="1"/>
  <c r="M64" i="3"/>
  <c r="B6" i="15"/>
  <c r="B26" i="9"/>
  <c r="K21" i="9" s="1"/>
  <c r="B8" i="20"/>
  <c r="B6" i="7"/>
  <c r="B49" i="15"/>
  <c r="I48" i="15" s="1"/>
  <c r="B44" i="15"/>
  <c r="J36" i="15" s="1"/>
  <c r="B40" i="15"/>
  <c r="B39" i="15"/>
  <c r="B33" i="8"/>
  <c r="B21" i="15"/>
  <c r="K14" i="15" s="1"/>
  <c r="B46" i="29"/>
  <c r="J38" i="29" s="1"/>
  <c r="B43" i="10"/>
  <c r="J35" i="10" s="1"/>
  <c r="B41" i="23"/>
  <c r="J33" i="23" s="1"/>
  <c r="B39" i="9"/>
  <c r="J31" i="9" s="1"/>
  <c r="B32" i="15"/>
  <c r="K4" i="15" s="1"/>
  <c r="K5" i="15" s="1"/>
  <c r="K6" i="15" s="1"/>
  <c r="B28" i="15"/>
  <c r="B21" i="29"/>
  <c r="K14" i="29" s="1"/>
  <c r="B14" i="9"/>
  <c r="B15" i="9"/>
  <c r="B48" i="29"/>
  <c r="B47" i="29"/>
  <c r="I49" i="1"/>
  <c r="J22" i="1"/>
  <c r="B45" i="12"/>
  <c r="J37" i="12" s="1"/>
  <c r="B43" i="12"/>
  <c r="J35" i="12" s="1"/>
  <c r="B41" i="12"/>
  <c r="J33" i="12" s="1"/>
  <c r="B36" i="23"/>
  <c r="J39" i="23" s="1"/>
  <c r="B33" i="29"/>
  <c r="B31" i="12"/>
  <c r="B22" i="29"/>
  <c r="B19" i="29"/>
  <c r="B16" i="9"/>
  <c r="B13" i="8"/>
  <c r="I40" i="8" s="1"/>
  <c r="L40" i="8" s="1"/>
  <c r="O40" i="8" s="1"/>
  <c r="B11" i="9"/>
  <c r="B29" i="12"/>
  <c r="K51" i="12" s="1"/>
  <c r="B41" i="29"/>
  <c r="J33" i="29" s="1"/>
  <c r="B31" i="29"/>
  <c r="B25" i="20"/>
  <c r="K20" i="20" s="1"/>
  <c r="B18" i="29"/>
  <c r="B41" i="20"/>
  <c r="J33" i="20" s="1"/>
  <c r="B41" i="10"/>
  <c r="J33" i="10" s="1"/>
  <c r="B19" i="9"/>
  <c r="B14" i="10"/>
  <c r="B40" i="29"/>
  <c r="J32" i="29" s="1"/>
  <c r="B39" i="12"/>
  <c r="J31" i="12" s="1"/>
  <c r="B33" i="10"/>
  <c r="B24" i="12"/>
  <c r="B16" i="29"/>
  <c r="B6" i="11"/>
  <c r="B25" i="29"/>
  <c r="K20" i="29" s="1"/>
  <c r="B46" i="23"/>
  <c r="J38" i="23" s="1"/>
  <c r="B26" i="29"/>
  <c r="K21" i="29" s="1"/>
  <c r="B10" i="29"/>
  <c r="B37" i="12"/>
  <c r="J29" i="12" s="1"/>
  <c r="B36" i="12"/>
  <c r="B33" i="12"/>
  <c r="B12" i="12"/>
  <c r="I43" i="12" s="1"/>
  <c r="B45" i="29"/>
  <c r="J37" i="29" s="1"/>
  <c r="B44" i="29"/>
  <c r="J36" i="29" s="1"/>
  <c r="B43" i="29"/>
  <c r="J35" i="29" s="1"/>
  <c r="B30" i="29"/>
  <c r="K25" i="29" s="1"/>
  <c r="B28" i="12"/>
  <c r="B21" i="8"/>
  <c r="K14" i="8" s="1"/>
  <c r="B19" i="12"/>
  <c r="B17" i="29"/>
  <c r="B14" i="29"/>
  <c r="B15" i="12"/>
  <c r="B6" i="8"/>
  <c r="B40" i="12"/>
  <c r="J32" i="12" s="1"/>
  <c r="B38" i="24"/>
  <c r="B37" i="6"/>
  <c r="J29" i="6" s="1"/>
  <c r="B36" i="20"/>
  <c r="J39" i="20" s="1"/>
  <c r="B25" i="15"/>
  <c r="K20" i="15" s="1"/>
  <c r="B22" i="12"/>
  <c r="B26" i="18"/>
  <c r="K21" i="18" s="1"/>
  <c r="B20" i="6"/>
  <c r="B47" i="18"/>
  <c r="B46" i="6"/>
  <c r="J38" i="6" s="1"/>
  <c r="B32" i="17"/>
  <c r="K4" i="17" s="1"/>
  <c r="K5" i="17" s="1"/>
  <c r="K6" i="17" s="1"/>
  <c r="B29" i="14"/>
  <c r="K10" i="14" s="1"/>
  <c r="B24" i="19"/>
  <c r="K19" i="19" s="1"/>
  <c r="B21" i="19"/>
  <c r="K14" i="19" s="1"/>
  <c r="B18" i="6"/>
  <c r="B16" i="7"/>
  <c r="B13" i="14"/>
  <c r="I40" i="14" s="1"/>
  <c r="L40" i="14" s="1"/>
  <c r="O40" i="14" s="1"/>
  <c r="B12" i="17"/>
  <c r="I44" i="17" s="1"/>
  <c r="B45" i="11"/>
  <c r="J37" i="11" s="1"/>
  <c r="B44" i="10"/>
  <c r="J36" i="10" s="1"/>
  <c r="B49" i="16"/>
  <c r="I48" i="16" s="1"/>
  <c r="B43" i="22"/>
  <c r="J35" i="22" s="1"/>
  <c r="L35" i="22" s="1"/>
  <c r="O35" i="22" s="1"/>
  <c r="B42" i="7"/>
  <c r="J34" i="7" s="1"/>
  <c r="B40" i="17"/>
  <c r="B39" i="22"/>
  <c r="B38" i="26"/>
  <c r="B37" i="26"/>
  <c r="B36" i="24"/>
  <c r="J39" i="24" s="1"/>
  <c r="B36" i="7"/>
  <c r="B35" i="20"/>
  <c r="B34" i="13"/>
  <c r="B33" i="22"/>
  <c r="B32" i="6"/>
  <c r="K4" i="6" s="1"/>
  <c r="K5" i="6" s="1"/>
  <c r="K6" i="6" s="1"/>
  <c r="B31" i="22"/>
  <c r="B27" i="13"/>
  <c r="K22" i="13" s="1"/>
  <c r="B26" i="22"/>
  <c r="K21" i="22" s="1"/>
  <c r="B25" i="14"/>
  <c r="K20" i="14" s="1"/>
  <c r="B24" i="26"/>
  <c r="K19" i="26" s="1"/>
  <c r="B23" i="22"/>
  <c r="K18" i="22" s="1"/>
  <c r="B22" i="13"/>
  <c r="B19" i="10"/>
  <c r="B17" i="13"/>
  <c r="B13" i="16"/>
  <c r="J41" i="16" s="1"/>
  <c r="B13" i="22"/>
  <c r="I40" i="22" s="1"/>
  <c r="L40" i="22" s="1"/>
  <c r="O40" i="22" s="1"/>
  <c r="B15" i="16"/>
  <c r="B15" i="22"/>
  <c r="B12" i="14"/>
  <c r="K45" i="14" s="1"/>
  <c r="B10" i="18"/>
  <c r="B9" i="18"/>
  <c r="B15" i="19"/>
  <c r="B46" i="17"/>
  <c r="J38" i="17" s="1"/>
  <c r="B48" i="14"/>
  <c r="B47" i="7"/>
  <c r="J8" i="7" s="1"/>
  <c r="B45" i="7"/>
  <c r="J37" i="7" s="1"/>
  <c r="B41" i="17"/>
  <c r="J33" i="17" s="1"/>
  <c r="B40" i="7"/>
  <c r="J32" i="7" s="1"/>
  <c r="B40" i="14"/>
  <c r="J32" i="14" s="1"/>
  <c r="B38" i="7"/>
  <c r="J30" i="7" s="1"/>
  <c r="B36" i="6"/>
  <c r="B35" i="7"/>
  <c r="B34" i="14"/>
  <c r="B27" i="7"/>
  <c r="K22" i="7" s="1"/>
  <c r="B23" i="18"/>
  <c r="K18" i="18" s="1"/>
  <c r="B22" i="14"/>
  <c r="B16" i="14"/>
  <c r="B10" i="14"/>
  <c r="B47" i="26"/>
  <c r="B46" i="14"/>
  <c r="J38" i="14" s="1"/>
  <c r="B45" i="13"/>
  <c r="J37" i="13" s="1"/>
  <c r="B44" i="7"/>
  <c r="J36" i="7" s="1"/>
  <c r="B49" i="14"/>
  <c r="I48" i="14" s="1"/>
  <c r="B43" i="16"/>
  <c r="J35" i="16" s="1"/>
  <c r="L35" i="16" s="1"/>
  <c r="O35" i="16" s="1"/>
  <c r="B43" i="17"/>
  <c r="J35" i="17" s="1"/>
  <c r="L35" i="17" s="1"/>
  <c r="O35" i="17" s="1"/>
  <c r="B41" i="18"/>
  <c r="J33" i="18" s="1"/>
  <c r="B40" i="6"/>
  <c r="J32" i="6" s="1"/>
  <c r="B38" i="13"/>
  <c r="J30" i="13" s="1"/>
  <c r="B36" i="11"/>
  <c r="B36" i="26"/>
  <c r="J39" i="26" s="1"/>
  <c r="B35" i="6"/>
  <c r="B34" i="6"/>
  <c r="B33" i="17"/>
  <c r="B32" i="22"/>
  <c r="K4" i="22" s="1"/>
  <c r="K5" i="22" s="1"/>
  <c r="K6" i="22" s="1"/>
  <c r="B28" i="19"/>
  <c r="B27" i="26"/>
  <c r="K22" i="26" s="1"/>
  <c r="B25" i="18"/>
  <c r="K20" i="18" s="1"/>
  <c r="B24" i="22"/>
  <c r="K19" i="22" s="1"/>
  <c r="B23" i="11"/>
  <c r="K18" i="11" s="1"/>
  <c r="B22" i="17"/>
  <c r="B19" i="22"/>
  <c r="B18" i="14"/>
  <c r="B14" i="17"/>
  <c r="B12" i="7"/>
  <c r="I44" i="7" s="1"/>
  <c r="B11" i="22"/>
  <c r="B10" i="6"/>
  <c r="B6" i="6"/>
  <c r="B8" i="6"/>
  <c r="B10" i="19"/>
  <c r="B16" i="6"/>
  <c r="B49" i="13"/>
  <c r="I48" i="13" s="1"/>
  <c r="B39" i="6"/>
  <c r="J31" i="6" s="1"/>
  <c r="B27" i="14"/>
  <c r="K22" i="14" s="1"/>
  <c r="B15" i="17"/>
  <c r="B12" i="18"/>
  <c r="J44" i="18" s="1"/>
  <c r="B37" i="16"/>
  <c r="B33" i="16"/>
  <c r="B30" i="14"/>
  <c r="K25" i="14" s="1"/>
  <c r="B6" i="14"/>
  <c r="B10" i="16"/>
  <c r="B48" i="17"/>
  <c r="B46" i="7"/>
  <c r="J38" i="7" s="1"/>
  <c r="B45" i="18"/>
  <c r="J37" i="18" s="1"/>
  <c r="B44" i="16"/>
  <c r="J36" i="16" s="1"/>
  <c r="B44" i="14"/>
  <c r="J36" i="14" s="1"/>
  <c r="B49" i="10"/>
  <c r="I48" i="10" s="1"/>
  <c r="B43" i="14"/>
  <c r="J35" i="14" s="1"/>
  <c r="B42" i="18"/>
  <c r="J34" i="18" s="1"/>
  <c r="B41" i="16"/>
  <c r="J33" i="16" s="1"/>
  <c r="B40" i="10"/>
  <c r="J32" i="10" s="1"/>
  <c r="B37" i="13"/>
  <c r="J29" i="13" s="1"/>
  <c r="B37" i="22"/>
  <c r="B36" i="18"/>
  <c r="J39" i="18" s="1"/>
  <c r="B31" i="26"/>
  <c r="B26" i="16"/>
  <c r="K21" i="16" s="1"/>
  <c r="B25" i="16"/>
  <c r="K20" i="16" s="1"/>
  <c r="B24" i="18"/>
  <c r="K19" i="18" s="1"/>
  <c r="B21" i="20"/>
  <c r="K14" i="20" s="1"/>
  <c r="B14" i="26"/>
  <c r="B13" i="6"/>
  <c r="B8" i="22"/>
  <c r="B15" i="11"/>
  <c r="B10" i="26"/>
  <c r="B19" i="18"/>
  <c r="B13" i="18"/>
  <c r="B11" i="17"/>
  <c r="B47" i="6"/>
  <c r="I51" i="6" s="1"/>
  <c r="B37" i="18"/>
  <c r="B31" i="17"/>
  <c r="B10" i="17"/>
  <c r="B48" i="16"/>
  <c r="B48" i="18"/>
  <c r="B42" i="16"/>
  <c r="J34" i="16" s="1"/>
  <c r="B20" i="13"/>
  <c r="B16" i="19"/>
  <c r="B48" i="7"/>
  <c r="B48" i="26"/>
  <c r="B45" i="14"/>
  <c r="J37" i="14" s="1"/>
  <c r="B49" i="18"/>
  <c r="I48" i="18" s="1"/>
  <c r="B42" i="17"/>
  <c r="J34" i="17" s="1"/>
  <c r="B41" i="14"/>
  <c r="J33" i="14" s="1"/>
  <c r="B39" i="14"/>
  <c r="J31" i="14" s="1"/>
  <c r="B37" i="10"/>
  <c r="J29" i="10" s="1"/>
  <c r="B35" i="10"/>
  <c r="B33" i="7"/>
  <c r="B32" i="24"/>
  <c r="K4" i="24" s="1"/>
  <c r="K5" i="24" s="1"/>
  <c r="K6" i="24" s="1"/>
  <c r="B32" i="14"/>
  <c r="K4" i="14" s="1"/>
  <c r="K5" i="14" s="1"/>
  <c r="K6" i="14" s="1"/>
  <c r="B31" i="10"/>
  <c r="B30" i="22"/>
  <c r="K25" i="22" s="1"/>
  <c r="B28" i="14"/>
  <c r="B23" i="7"/>
  <c r="K18" i="7" s="1"/>
  <c r="B22" i="22"/>
  <c r="B21" i="24"/>
  <c r="K14" i="24" s="1"/>
  <c r="B20" i="16"/>
  <c r="B19" i="13"/>
  <c r="B18" i="17"/>
  <c r="B16" i="16"/>
  <c r="B14" i="13"/>
  <c r="B13" i="13"/>
  <c r="B7" i="13" s="1"/>
  <c r="B8" i="18"/>
  <c r="B11" i="14"/>
  <c r="B9" i="19"/>
  <c r="B6" i="23"/>
  <c r="B6" i="25"/>
  <c r="B28" i="6"/>
  <c r="B49" i="6"/>
  <c r="I48" i="6" s="1"/>
  <c r="B39" i="18"/>
  <c r="B36" i="19"/>
  <c r="J39" i="19" s="1"/>
  <c r="B43" i="18"/>
  <c r="J35" i="18" s="1"/>
  <c r="L35" i="18" s="1"/>
  <c r="O35" i="18" s="1"/>
  <c r="B35" i="14"/>
  <c r="B34" i="7"/>
  <c r="B20" i="14"/>
  <c r="B18" i="18"/>
  <c r="B44" i="18"/>
  <c r="J36" i="18" s="1"/>
  <c r="B49" i="11"/>
  <c r="I48" i="11" s="1"/>
  <c r="B36" i="14"/>
  <c r="B31" i="7"/>
  <c r="B28" i="17"/>
  <c r="B27" i="17"/>
  <c r="K22" i="17" s="1"/>
  <c r="B26" i="17"/>
  <c r="K21" i="17" s="1"/>
  <c r="B23" i="16"/>
  <c r="K18" i="16" s="1"/>
  <c r="B48" i="13"/>
  <c r="B48" i="22"/>
  <c r="B47" i="11"/>
  <c r="I50" i="11" s="1"/>
  <c r="B46" i="26"/>
  <c r="J38" i="26" s="1"/>
  <c r="B45" i="20"/>
  <c r="J37" i="20" s="1"/>
  <c r="B44" i="6"/>
  <c r="J36" i="6" s="1"/>
  <c r="B49" i="17"/>
  <c r="I48" i="17" s="1"/>
  <c r="B43" i="7"/>
  <c r="J35" i="7" s="1"/>
  <c r="B41" i="13"/>
  <c r="J33" i="13" s="1"/>
  <c r="B39" i="13"/>
  <c r="J31" i="13" s="1"/>
  <c r="B38" i="10"/>
  <c r="J30" i="10" s="1"/>
  <c r="B36" i="22"/>
  <c r="J39" i="22" s="1"/>
  <c r="B34" i="18"/>
  <c r="B32" i="18"/>
  <c r="K4" i="18" s="1"/>
  <c r="K5" i="18" s="1"/>
  <c r="K6" i="18" s="1"/>
  <c r="B25" i="11"/>
  <c r="K20" i="11" s="1"/>
  <c r="B23" i="26"/>
  <c r="K18" i="26" s="1"/>
  <c r="B22" i="26"/>
  <c r="B21" i="10"/>
  <c r="K14" i="10" s="1"/>
  <c r="B17" i="14"/>
  <c r="B16" i="13"/>
  <c r="B14" i="24"/>
  <c r="B6" i="20"/>
  <c r="M1052" i="3"/>
  <c r="M1370" i="3"/>
  <c r="M610" i="3"/>
  <c r="M1424" i="3"/>
  <c r="M1448" i="3"/>
  <c r="M1472" i="3"/>
  <c r="M1496" i="3"/>
  <c r="M1520" i="3"/>
  <c r="M1544" i="3"/>
  <c r="M1562" i="3"/>
  <c r="M1586" i="3"/>
  <c r="M1604" i="3"/>
  <c r="M1622" i="3"/>
  <c r="M1640" i="3"/>
  <c r="M1646" i="3"/>
  <c r="M1664" i="3"/>
  <c r="M29" i="3"/>
  <c r="M49" i="3"/>
  <c r="M55" i="3"/>
  <c r="M71" i="3"/>
  <c r="M78" i="3"/>
  <c r="M85" i="3"/>
  <c r="M176" i="3"/>
  <c r="M182" i="3"/>
  <c r="M194" i="3"/>
  <c r="M238" i="3"/>
  <c r="M244" i="3"/>
  <c r="M250" i="3"/>
  <c r="M256" i="3"/>
  <c r="M262" i="3"/>
  <c r="M408" i="3"/>
  <c r="M414" i="3"/>
  <c r="M433" i="3"/>
  <c r="M439" i="3"/>
  <c r="M465" i="3"/>
  <c r="M479" i="3"/>
  <c r="M1394" i="3"/>
  <c r="M1418" i="3"/>
  <c r="M1442" i="3"/>
  <c r="M1466" i="3"/>
  <c r="M1490" i="3"/>
  <c r="M1514" i="3"/>
  <c r="M1538" i="3"/>
  <c r="M1556" i="3"/>
  <c r="M1580" i="3"/>
  <c r="M1598" i="3"/>
  <c r="M1616" i="3"/>
  <c r="M1634" i="3"/>
  <c r="M1658" i="3"/>
  <c r="M1406" i="3"/>
  <c r="M1454" i="3"/>
  <c r="M1478" i="3"/>
  <c r="M1502" i="3"/>
  <c r="M1526" i="3"/>
  <c r="M1550" i="3"/>
  <c r="M1568" i="3"/>
  <c r="M1592" i="3"/>
  <c r="M1610" i="3"/>
  <c r="M1628" i="3"/>
  <c r="M1652" i="3"/>
  <c r="M1412" i="3"/>
  <c r="M1436" i="3"/>
  <c r="M1460" i="3"/>
  <c r="M1484" i="3"/>
  <c r="M1508" i="3"/>
  <c r="M1532" i="3"/>
  <c r="M1574" i="3"/>
  <c r="B15" i="21"/>
  <c r="B49" i="8"/>
  <c r="I48" i="8" s="1"/>
  <c r="B38" i="8"/>
  <c r="J30" i="8" s="1"/>
  <c r="B34" i="8"/>
  <c r="B25" i="8"/>
  <c r="K20" i="8" s="1"/>
  <c r="B22" i="8"/>
  <c r="B16" i="8"/>
  <c r="B14" i="21"/>
  <c r="B10" i="21"/>
  <c r="B47" i="16"/>
  <c r="B44" i="21"/>
  <c r="J36" i="21" s="1"/>
  <c r="B44" i="23"/>
  <c r="J36" i="23" s="1"/>
  <c r="B49" i="21"/>
  <c r="I48" i="21" s="1"/>
  <c r="B39" i="24"/>
  <c r="B36" i="27"/>
  <c r="J39" i="27" s="1"/>
  <c r="B36" i="10"/>
  <c r="B32" i="21"/>
  <c r="K4" i="21" s="1"/>
  <c r="K5" i="21" s="1"/>
  <c r="K6" i="21" s="1"/>
  <c r="B31" i="16"/>
  <c r="B27" i="19"/>
  <c r="K22" i="19" s="1"/>
  <c r="B25" i="21"/>
  <c r="K20" i="21" s="1"/>
  <c r="B21" i="16"/>
  <c r="J14" i="16" s="1"/>
  <c r="B21" i="23"/>
  <c r="K14" i="23" s="1"/>
  <c r="B18" i="16"/>
  <c r="B16" i="25"/>
  <c r="B15" i="10"/>
  <c r="B11" i="8"/>
  <c r="B28" i="21"/>
  <c r="B47" i="10"/>
  <c r="B24" i="8"/>
  <c r="K19" i="8" s="1"/>
  <c r="B23" i="10"/>
  <c r="K18" i="10" s="1"/>
  <c r="B8" i="10"/>
  <c r="B48" i="19"/>
  <c r="B44" i="8"/>
  <c r="J36" i="8" s="1"/>
  <c r="B43" i="8"/>
  <c r="J35" i="8" s="1"/>
  <c r="B42" i="24"/>
  <c r="J34" i="24" s="1"/>
  <c r="B42" i="23"/>
  <c r="J34" i="23" s="1"/>
  <c r="B41" i="8"/>
  <c r="J33" i="8" s="1"/>
  <c r="B39" i="10"/>
  <c r="J31" i="10" s="1"/>
  <c r="B36" i="21"/>
  <c r="J39" i="21" s="1"/>
  <c r="B32" i="23"/>
  <c r="K4" i="23" s="1"/>
  <c r="K5" i="23" s="1"/>
  <c r="K6" i="23" s="1"/>
  <c r="B30" i="8"/>
  <c r="K25" i="8" s="1"/>
  <c r="B27" i="10"/>
  <c r="K22" i="10" s="1"/>
  <c r="B22" i="16"/>
  <c r="B22" i="10"/>
  <c r="B20" i="8"/>
  <c r="B19" i="25"/>
  <c r="B14" i="19"/>
  <c r="B13" i="21"/>
  <c r="B12" i="23"/>
  <c r="J44" i="23" s="1"/>
  <c r="B11" i="21"/>
  <c r="B10" i="8"/>
  <c r="B42" i="8"/>
  <c r="J34" i="8" s="1"/>
  <c r="B26" i="8"/>
  <c r="K21" i="8" s="1"/>
  <c r="B12" i="21"/>
  <c r="J46" i="21" s="1"/>
  <c r="B38" i="23"/>
  <c r="B31" i="8"/>
  <c r="B29" i="10"/>
  <c r="B16" i="21"/>
  <c r="B13" i="10"/>
  <c r="B15" i="8"/>
  <c r="B42" i="10"/>
  <c r="J34" i="10" s="1"/>
  <c r="B39" i="23"/>
  <c r="B39" i="19"/>
  <c r="B33" i="21"/>
  <c r="B29" i="20"/>
  <c r="K51" i="20" s="1"/>
  <c r="B28" i="10"/>
  <c r="B25" i="24"/>
  <c r="K20" i="24" s="1"/>
  <c r="B24" i="10"/>
  <c r="K19" i="10" s="1"/>
  <c r="B23" i="19"/>
  <c r="K18" i="19" s="1"/>
  <c r="B20" i="21"/>
  <c r="B19" i="21"/>
  <c r="B18" i="8"/>
  <c r="B17" i="16"/>
  <c r="B17" i="20"/>
  <c r="B13" i="23"/>
  <c r="B8" i="21"/>
  <c r="B39" i="8"/>
  <c r="J31" i="8" s="1"/>
  <c r="B35" i="21"/>
  <c r="B28" i="8"/>
  <c r="B18" i="27"/>
  <c r="B17" i="8"/>
  <c r="B12" i="25"/>
  <c r="J43" i="25" s="1"/>
  <c r="B10" i="10"/>
  <c r="B48" i="21"/>
  <c r="B46" i="16"/>
  <c r="J38" i="16" s="1"/>
  <c r="B46" i="10"/>
  <c r="J38" i="10" s="1"/>
  <c r="B47" i="24"/>
  <c r="B46" i="19"/>
  <c r="J38" i="19" s="1"/>
  <c r="B45" i="10"/>
  <c r="J37" i="10" s="1"/>
  <c r="B42" i="19"/>
  <c r="J34" i="19" s="1"/>
  <c r="B40" i="8"/>
  <c r="J32" i="8" s="1"/>
  <c r="B36" i="16"/>
  <c r="J39" i="16" s="1"/>
  <c r="B35" i="8"/>
  <c r="B34" i="21"/>
  <c r="B32" i="16"/>
  <c r="K4" i="16" s="1"/>
  <c r="K5" i="16" s="1"/>
  <c r="K6" i="16" s="1"/>
  <c r="B32" i="8"/>
  <c r="K4" i="8" s="1"/>
  <c r="K5" i="8" s="1"/>
  <c r="K6" i="8" s="1"/>
  <c r="B28" i="24"/>
  <c r="B25" i="27"/>
  <c r="K20" i="27" s="1"/>
  <c r="B24" i="20"/>
  <c r="K19" i="20" s="1"/>
  <c r="B23" i="20"/>
  <c r="K18" i="20" s="1"/>
  <c r="B19" i="16"/>
  <c r="B18" i="10"/>
  <c r="B17" i="24"/>
  <c r="B17" i="21"/>
  <c r="B14" i="16"/>
  <c r="B8" i="16"/>
  <c r="B11" i="16"/>
  <c r="B38" i="21"/>
  <c r="B6" i="21"/>
  <c r="B46" i="21"/>
  <c r="J38" i="21" s="1"/>
  <c r="B26" i="10"/>
  <c r="K21" i="10" s="1"/>
  <c r="B9" i="21"/>
  <c r="B48" i="8"/>
  <c r="J51" i="8" s="1"/>
  <c r="B46" i="8"/>
  <c r="J38" i="8" s="1"/>
  <c r="B45" i="21"/>
  <c r="J37" i="21" s="1"/>
  <c r="B43" i="24"/>
  <c r="J35" i="24" s="1"/>
  <c r="L35" i="24" s="1"/>
  <c r="O35" i="24" s="1"/>
  <c r="B43" i="19"/>
  <c r="J35" i="19" s="1"/>
  <c r="L35" i="19" s="1"/>
  <c r="O35" i="19" s="1"/>
  <c r="B42" i="20"/>
  <c r="J34" i="20" s="1"/>
  <c r="B41" i="21"/>
  <c r="J33" i="21" s="1"/>
  <c r="B40" i="21"/>
  <c r="B39" i="21"/>
  <c r="B38" i="16"/>
  <c r="B37" i="21"/>
  <c r="B35" i="27"/>
  <c r="B32" i="10"/>
  <c r="K4" i="10" s="1"/>
  <c r="K5" i="10" s="1"/>
  <c r="K6" i="10" s="1"/>
  <c r="B30" i="10"/>
  <c r="K25" i="10" s="1"/>
  <c r="B28" i="16"/>
  <c r="B27" i="8"/>
  <c r="B24" i="16"/>
  <c r="K19" i="16" s="1"/>
  <c r="B24" i="21"/>
  <c r="K19" i="21" s="1"/>
  <c r="B23" i="21"/>
  <c r="K18" i="21" s="1"/>
  <c r="B22" i="19"/>
  <c r="B22" i="21"/>
  <c r="B21" i="25"/>
  <c r="K14" i="25" s="1"/>
  <c r="B19" i="27"/>
  <c r="B16" i="23"/>
  <c r="B14" i="8"/>
  <c r="B12" i="8"/>
  <c r="I46" i="8" s="1"/>
  <c r="B9" i="10"/>
  <c r="B47" i="21"/>
  <c r="B27" i="21"/>
  <c r="K22" i="21" s="1"/>
  <c r="B26" i="21"/>
  <c r="K21" i="21" s="1"/>
  <c r="B25" i="10"/>
  <c r="K20" i="10" s="1"/>
  <c r="B20" i="10"/>
  <c r="B17" i="10"/>
  <c r="B6" i="10"/>
  <c r="B48" i="10"/>
  <c r="B45" i="8"/>
  <c r="J37" i="8" s="1"/>
  <c r="B44" i="19"/>
  <c r="J36" i="19" s="1"/>
  <c r="B38" i="19"/>
  <c r="B36" i="8"/>
  <c r="B34" i="10"/>
  <c r="B30" i="21"/>
  <c r="K25" i="21" s="1"/>
  <c r="B27" i="16"/>
  <c r="K22" i="16" s="1"/>
  <c r="B21" i="21"/>
  <c r="K14" i="21" s="1"/>
  <c r="B20" i="23"/>
  <c r="B19" i="8"/>
  <c r="B16" i="10"/>
  <c r="B8" i="8"/>
  <c r="B11" i="19"/>
  <c r="M1034" i="3"/>
  <c r="M1076" i="3"/>
  <c r="M1112" i="3"/>
  <c r="M1250" i="3"/>
  <c r="M1310" i="3"/>
  <c r="M1352" i="3"/>
  <c r="M1407" i="3"/>
  <c r="M1413" i="3"/>
  <c r="M1449" i="3"/>
  <c r="M1467" i="3"/>
  <c r="M1491" i="3"/>
  <c r="M1509" i="3"/>
  <c r="M1515" i="3"/>
  <c r="M1563" i="3"/>
  <c r="M1581" i="3"/>
  <c r="M1587" i="3"/>
  <c r="M1623" i="3"/>
  <c r="M88" i="3"/>
  <c r="M106" i="3"/>
  <c r="M118" i="3"/>
  <c r="M130" i="3"/>
  <c r="M142" i="3"/>
  <c r="M197" i="3"/>
  <c r="M215" i="3"/>
  <c r="M277" i="3"/>
  <c r="M301" i="3"/>
  <c r="M307" i="3"/>
  <c r="M385" i="3"/>
  <c r="M397" i="3"/>
  <c r="M417" i="3"/>
  <c r="M455" i="3"/>
  <c r="M584" i="3"/>
  <c r="M697" i="3"/>
  <c r="M709" i="3"/>
  <c r="M721" i="3"/>
  <c r="M745" i="3"/>
  <c r="M751" i="3"/>
  <c r="M763" i="3"/>
  <c r="M781" i="3"/>
  <c r="M932" i="3"/>
  <c r="M950" i="3"/>
  <c r="M980" i="3"/>
  <c r="M986" i="3"/>
  <c r="M998" i="3"/>
  <c r="M1004" i="3"/>
  <c r="M1010" i="3"/>
  <c r="M1022" i="3"/>
  <c r="M1028" i="3"/>
  <c r="M1058" i="3"/>
  <c r="M1082" i="3"/>
  <c r="M1088" i="3"/>
  <c r="M1094" i="3"/>
  <c r="M1106" i="3"/>
  <c r="M1118" i="3"/>
  <c r="M1124" i="3"/>
  <c r="M1136" i="3"/>
  <c r="M1142" i="3"/>
  <c r="M1148" i="3"/>
  <c r="M1154" i="3"/>
  <c r="M1160" i="3"/>
  <c r="M1166" i="3"/>
  <c r="M1172" i="3"/>
  <c r="M1178" i="3"/>
  <c r="M1184" i="3"/>
  <c r="M1190" i="3"/>
  <c r="M1196" i="3"/>
  <c r="M1202" i="3"/>
  <c r="M1208" i="3"/>
  <c r="M1214" i="3"/>
  <c r="M1220" i="3"/>
  <c r="M1226" i="3"/>
  <c r="M1232" i="3"/>
  <c r="M1238" i="3"/>
  <c r="M1244" i="3"/>
  <c r="M1256" i="3"/>
  <c r="M1262" i="3"/>
  <c r="M1268" i="3"/>
  <c r="M1274" i="3"/>
  <c r="M1280" i="3"/>
  <c r="M1286" i="3"/>
  <c r="M1292" i="3"/>
  <c r="M1298" i="3"/>
  <c r="M1304" i="3"/>
  <c r="M1316" i="3"/>
  <c r="M1322" i="3"/>
  <c r="M1328" i="3"/>
  <c r="M1334" i="3"/>
  <c r="M1340" i="3"/>
  <c r="M1346" i="3"/>
  <c r="M1358" i="3"/>
  <c r="M1364" i="3"/>
  <c r="M1376" i="3"/>
  <c r="M1382" i="3"/>
  <c r="M1388" i="3"/>
  <c r="M714" i="3"/>
  <c r="M774" i="3"/>
  <c r="M1075" i="3"/>
  <c r="M1087" i="3"/>
  <c r="M1195" i="3"/>
  <c r="M1219" i="3"/>
  <c r="M1243" i="3"/>
  <c r="M1255" i="3"/>
  <c r="M1267" i="3"/>
  <c r="M1303" i="3"/>
  <c r="M1315" i="3"/>
  <c r="M1327" i="3"/>
  <c r="M1351" i="3"/>
  <c r="M1375" i="3"/>
  <c r="M1387" i="3"/>
  <c r="M1213" i="3"/>
  <c r="M1225" i="3"/>
  <c r="M1237" i="3"/>
  <c r="M1261" i="3"/>
  <c r="M1285" i="3"/>
  <c r="M1297" i="3"/>
  <c r="M1333" i="3"/>
  <c r="M1357" i="3"/>
  <c r="M657" i="3"/>
  <c r="B29" i="11"/>
  <c r="B29" i="28"/>
  <c r="M398" i="3"/>
  <c r="M1161" i="3"/>
  <c r="M1281" i="3"/>
  <c r="M1506" i="3"/>
  <c r="M1518" i="3"/>
  <c r="M1554" i="3"/>
  <c r="M1584" i="3"/>
  <c r="B29" i="17"/>
  <c r="K51" i="17" s="1"/>
  <c r="B29" i="26"/>
  <c r="B29" i="1"/>
  <c r="K11" i="1" s="1"/>
  <c r="M80" i="3"/>
  <c r="M258" i="3"/>
  <c r="M526" i="3"/>
  <c r="M658" i="3"/>
  <c r="M689" i="3"/>
  <c r="M191" i="3"/>
  <c r="M411" i="3"/>
  <c r="M639" i="3"/>
  <c r="M190" i="3"/>
  <c r="M252" i="3"/>
  <c r="M481" i="3"/>
  <c r="M514" i="3"/>
  <c r="M544" i="3"/>
  <c r="M609" i="3"/>
  <c r="M638" i="3"/>
  <c r="M671" i="3"/>
  <c r="M823" i="3"/>
  <c r="M853" i="3"/>
  <c r="M184" i="3"/>
  <c r="M435" i="3"/>
  <c r="M501" i="3"/>
  <c r="M532" i="3"/>
  <c r="M683" i="3"/>
  <c r="M805" i="3"/>
  <c r="M835" i="3"/>
  <c r="M436" i="3"/>
  <c r="M696" i="3"/>
  <c r="M51" i="3"/>
  <c r="M178" i="3"/>
  <c r="M264" i="3"/>
  <c r="M520" i="3"/>
  <c r="M677" i="3"/>
  <c r="M889" i="3"/>
  <c r="M913" i="3"/>
  <c r="I41" i="11"/>
  <c r="M235" i="3"/>
  <c r="M259" i="3"/>
  <c r="M410" i="3"/>
  <c r="M441" i="3"/>
  <c r="M538" i="3"/>
  <c r="M877" i="3"/>
  <c r="M87" i="3"/>
  <c r="B29" i="21"/>
  <c r="M792" i="3"/>
  <c r="M1056" i="3"/>
  <c r="M1158" i="3"/>
  <c r="M1284" i="3"/>
  <c r="B29" i="16"/>
  <c r="B29" i="8"/>
  <c r="M659" i="3"/>
  <c r="M37" i="3"/>
  <c r="M57" i="3"/>
  <c r="M73" i="3"/>
  <c r="M93" i="3"/>
  <c r="M105" i="3"/>
  <c r="M129" i="3"/>
  <c r="M196" i="3"/>
  <c r="M202" i="3"/>
  <c r="M208" i="3"/>
  <c r="M214" i="3"/>
  <c r="M220" i="3"/>
  <c r="M227" i="3"/>
  <c r="M270" i="3"/>
  <c r="M276" i="3"/>
  <c r="M282" i="3"/>
  <c r="M288" i="3"/>
  <c r="M294" i="3"/>
  <c r="M300" i="3"/>
  <c r="M1051" i="3"/>
  <c r="M1057" i="3"/>
  <c r="M1063" i="3"/>
  <c r="M1069" i="3"/>
  <c r="M1081" i="3"/>
  <c r="M1093" i="3"/>
  <c r="M1099" i="3"/>
  <c r="M1105" i="3"/>
  <c r="M1111" i="3"/>
  <c r="M1117" i="3"/>
  <c r="M1123" i="3"/>
  <c r="M1171" i="3"/>
  <c r="M794" i="3"/>
  <c r="M812" i="3"/>
  <c r="M830" i="3"/>
  <c r="M848" i="3"/>
  <c r="M866" i="3"/>
  <c r="M854" i="3"/>
  <c r="M872" i="3"/>
  <c r="M890" i="3"/>
  <c r="B29" i="27"/>
  <c r="B29" i="22"/>
  <c r="M788" i="3"/>
  <c r="M896" i="3"/>
  <c r="M914" i="3"/>
  <c r="M787" i="3"/>
  <c r="M91" i="3"/>
  <c r="M145" i="3"/>
  <c r="M231" i="3"/>
  <c r="M445" i="3"/>
  <c r="M947" i="3"/>
  <c r="M959" i="3"/>
  <c r="M1001" i="3"/>
  <c r="M1037" i="3"/>
  <c r="M1043" i="3"/>
  <c r="M1049" i="3"/>
  <c r="M1055" i="3"/>
  <c r="M1061" i="3"/>
  <c r="M1067" i="3"/>
  <c r="M1073" i="3"/>
  <c r="M1079" i="3"/>
  <c r="M1085" i="3"/>
  <c r="M1091" i="3"/>
  <c r="M1097" i="3"/>
  <c r="M1103" i="3"/>
  <c r="M1109" i="3"/>
  <c r="M1115" i="3"/>
  <c r="M1121" i="3"/>
  <c r="M1127" i="3"/>
  <c r="M1133" i="3"/>
  <c r="M1139" i="3"/>
  <c r="M1145" i="3"/>
  <c r="M1151" i="3"/>
  <c r="M1157" i="3"/>
  <c r="M1163" i="3"/>
  <c r="M1169" i="3"/>
  <c r="M1175" i="3"/>
  <c r="M1181" i="3"/>
  <c r="M1187" i="3"/>
  <c r="M1193" i="3"/>
  <c r="M1199" i="3"/>
  <c r="M1205" i="3"/>
  <c r="M1211" i="3"/>
  <c r="M1217" i="3"/>
  <c r="M1223" i="3"/>
  <c r="M1229" i="3"/>
  <c r="M1235" i="3"/>
  <c r="M1241" i="3"/>
  <c r="M1247" i="3"/>
  <c r="M1253" i="3"/>
  <c r="M1259" i="3"/>
  <c r="M1265" i="3"/>
  <c r="M1271" i="3"/>
  <c r="M1277" i="3"/>
  <c r="M1283" i="3"/>
  <c r="M1289" i="3"/>
  <c r="M1295" i="3"/>
  <c r="M1301" i="3"/>
  <c r="M1307" i="3"/>
  <c r="M1313" i="3"/>
  <c r="M1319" i="3"/>
  <c r="M1325" i="3"/>
  <c r="M1331" i="3"/>
  <c r="M1337" i="3"/>
  <c r="M1343" i="3"/>
  <c r="M1349" i="3"/>
  <c r="M1355" i="3"/>
  <c r="M1361" i="3"/>
  <c r="M1367" i="3"/>
  <c r="M1373" i="3"/>
  <c r="M1379" i="3"/>
  <c r="M1385" i="3"/>
  <c r="M1391" i="3"/>
  <c r="B8" i="30"/>
  <c r="B15" i="30"/>
  <c r="B27" i="30"/>
  <c r="K22" i="30" s="1"/>
  <c r="B25" i="30"/>
  <c r="K20" i="30" s="1"/>
  <c r="B13" i="28"/>
  <c r="B35" i="23"/>
  <c r="B28" i="27"/>
  <c r="B26" i="25"/>
  <c r="K21" i="25" s="1"/>
  <c r="B8" i="9"/>
  <c r="B18" i="9"/>
  <c r="B25" i="9"/>
  <c r="K20" i="9" s="1"/>
  <c r="B29" i="9"/>
  <c r="J15" i="9" s="1"/>
  <c r="B34" i="9"/>
  <c r="B43" i="9"/>
  <c r="J35" i="9" s="1"/>
  <c r="B10" i="9"/>
  <c r="B31" i="9"/>
  <c r="B13" i="9"/>
  <c r="J41" i="9" s="1"/>
  <c r="B45" i="9"/>
  <c r="J37" i="9" s="1"/>
  <c r="B23" i="9"/>
  <c r="K18" i="9" s="1"/>
  <c r="B20" i="9"/>
  <c r="B22" i="9"/>
  <c r="B27" i="9"/>
  <c r="K22" i="9" s="1"/>
  <c r="B35" i="9"/>
  <c r="B36" i="9"/>
  <c r="B40" i="9"/>
  <c r="J32" i="9" s="1"/>
  <c r="B41" i="9"/>
  <c r="J33" i="9" s="1"/>
  <c r="B19" i="20"/>
  <c r="B20" i="20"/>
  <c r="B27" i="20"/>
  <c r="K22" i="20" s="1"/>
  <c r="B30" i="20"/>
  <c r="K25" i="20" s="1"/>
  <c r="B31" i="20"/>
  <c r="B32" i="20"/>
  <c r="K4" i="20" s="1"/>
  <c r="K5" i="20" s="1"/>
  <c r="K6" i="20" s="1"/>
  <c r="B33" i="20"/>
  <c r="B16" i="20"/>
  <c r="B12" i="20"/>
  <c r="K45" i="20" s="1"/>
  <c r="B37" i="20"/>
  <c r="B47" i="20"/>
  <c r="B49" i="20"/>
  <c r="I48" i="20" s="1"/>
  <c r="B10" i="20"/>
  <c r="B15" i="20"/>
  <c r="B28" i="20"/>
  <c r="B39" i="20"/>
  <c r="B40" i="20"/>
  <c r="B14" i="20"/>
  <c r="B43" i="20"/>
  <c r="J35" i="20" s="1"/>
  <c r="L35" i="20" s="1"/>
  <c r="O35" i="20" s="1"/>
  <c r="B18" i="24"/>
  <c r="B22" i="24"/>
  <c r="B33" i="24"/>
  <c r="B34" i="24"/>
  <c r="B8" i="24"/>
  <c r="B37" i="24"/>
  <c r="B6" i="24"/>
  <c r="B9" i="24"/>
  <c r="B16" i="24"/>
  <c r="B19" i="24"/>
  <c r="B26" i="24"/>
  <c r="B30" i="24"/>
  <c r="K25" i="24" s="1"/>
  <c r="B40" i="24"/>
  <c r="B45" i="24"/>
  <c r="J37" i="24" s="1"/>
  <c r="B10" i="24"/>
  <c r="B11" i="24"/>
  <c r="B23" i="24"/>
  <c r="K18" i="24" s="1"/>
  <c r="B35" i="24"/>
  <c r="B48" i="27"/>
  <c r="B47" i="28"/>
  <c r="B46" i="15"/>
  <c r="J38" i="15" s="1"/>
  <c r="B44" i="24"/>
  <c r="J36" i="24" s="1"/>
  <c r="B49" i="30"/>
  <c r="I48" i="30" s="1"/>
  <c r="B39" i="27"/>
  <c r="B38" i="27"/>
  <c r="B37" i="23"/>
  <c r="B36" i="15"/>
  <c r="B34" i="25"/>
  <c r="B33" i="30"/>
  <c r="B31" i="28"/>
  <c r="B30" i="28"/>
  <c r="K25" i="28" s="1"/>
  <c r="B28" i="30"/>
  <c r="B28" i="23"/>
  <c r="B26" i="27"/>
  <c r="K21" i="27" s="1"/>
  <c r="B24" i="27"/>
  <c r="K19" i="27" s="1"/>
  <c r="B19" i="23"/>
  <c r="B18" i="30"/>
  <c r="B16" i="27"/>
  <c r="B8" i="23"/>
  <c r="B11" i="27"/>
  <c r="B9" i="20"/>
  <c r="B9" i="6"/>
  <c r="B11" i="6"/>
  <c r="B19" i="6"/>
  <c r="B22" i="6"/>
  <c r="B25" i="6"/>
  <c r="K20" i="6" s="1"/>
  <c r="B30" i="6"/>
  <c r="B38" i="6"/>
  <c r="J30" i="6" s="1"/>
  <c r="B41" i="6"/>
  <c r="J33" i="6" s="1"/>
  <c r="B45" i="6"/>
  <c r="J37" i="6" s="1"/>
  <c r="B14" i="6"/>
  <c r="B15" i="6"/>
  <c r="B21" i="6"/>
  <c r="K14" i="6" s="1"/>
  <c r="B33" i="6"/>
  <c r="B48" i="6"/>
  <c r="B29" i="6"/>
  <c r="K51" i="6" s="1"/>
  <c r="B12" i="6"/>
  <c r="J43" i="6" s="1"/>
  <c r="B23" i="6"/>
  <c r="K18" i="6" s="1"/>
  <c r="B24" i="6"/>
  <c r="K19" i="6" s="1"/>
  <c r="B26" i="6"/>
  <c r="K21" i="6" s="1"/>
  <c r="B27" i="6"/>
  <c r="B16" i="12"/>
  <c r="B34" i="12"/>
  <c r="B17" i="12"/>
  <c r="B35" i="12"/>
  <c r="B10" i="12"/>
  <c r="B42" i="12"/>
  <c r="J34" i="12" s="1"/>
  <c r="B44" i="12"/>
  <c r="J36" i="12" s="1"/>
  <c r="B21" i="12"/>
  <c r="K14" i="12" s="1"/>
  <c r="B26" i="12"/>
  <c r="B49" i="12"/>
  <c r="I48" i="12" s="1"/>
  <c r="B32" i="12"/>
  <c r="K4" i="12" s="1"/>
  <c r="K5" i="12" s="1"/>
  <c r="K6" i="12" s="1"/>
  <c r="B27" i="29"/>
  <c r="B28" i="29"/>
  <c r="B29" i="29"/>
  <c r="B39" i="29"/>
  <c r="J31" i="29" s="1"/>
  <c r="B11" i="29"/>
  <c r="B12" i="29"/>
  <c r="J46" i="29" s="1"/>
  <c r="B15" i="29"/>
  <c r="B23" i="29"/>
  <c r="K18" i="29" s="1"/>
  <c r="B35" i="29"/>
  <c r="B38" i="29"/>
  <c r="J30" i="29" s="1"/>
  <c r="B49" i="29"/>
  <c r="I48" i="29" s="1"/>
  <c r="B13" i="29"/>
  <c r="B36" i="29"/>
  <c r="B6" i="29"/>
  <c r="B24" i="29"/>
  <c r="K19" i="29" s="1"/>
  <c r="B32" i="29"/>
  <c r="K4" i="29" s="1"/>
  <c r="K5" i="29" s="1"/>
  <c r="K6" i="29" s="1"/>
  <c r="B34" i="29"/>
  <c r="B42" i="29"/>
  <c r="J34" i="29" s="1"/>
  <c r="B30" i="30"/>
  <c r="K25" i="30" s="1"/>
  <c r="B6" i="28"/>
  <c r="B15" i="28"/>
  <c r="B23" i="28"/>
  <c r="K18" i="28" s="1"/>
  <c r="B32" i="28"/>
  <c r="K4" i="28" s="1"/>
  <c r="K5" i="28" s="1"/>
  <c r="K6" i="28" s="1"/>
  <c r="B41" i="28"/>
  <c r="J33" i="28" s="1"/>
  <c r="B14" i="28"/>
  <c r="B18" i="28"/>
  <c r="B25" i="28"/>
  <c r="K20" i="28" s="1"/>
  <c r="B10" i="28"/>
  <c r="B17" i="28"/>
  <c r="B35" i="28"/>
  <c r="B43" i="28"/>
  <c r="J35" i="28" s="1"/>
  <c r="L35" i="28" s="1"/>
  <c r="O35" i="28" s="1"/>
  <c r="B12" i="28"/>
  <c r="K45" i="28" s="1"/>
  <c r="B16" i="28"/>
  <c r="B37" i="28"/>
  <c r="B46" i="28"/>
  <c r="J38" i="28" s="1"/>
  <c r="B20" i="28"/>
  <c r="B38" i="28"/>
  <c r="B11" i="30"/>
  <c r="B44" i="28"/>
  <c r="J36" i="28" s="1"/>
  <c r="B21" i="28"/>
  <c r="K14" i="28" s="1"/>
  <c r="B13" i="25"/>
  <c r="B14" i="25"/>
  <c r="B17" i="25"/>
  <c r="B20" i="25"/>
  <c r="B40" i="25"/>
  <c r="B46" i="25"/>
  <c r="J38" i="25" s="1"/>
  <c r="B36" i="25"/>
  <c r="J39" i="25" s="1"/>
  <c r="B28" i="25"/>
  <c r="B29" i="25"/>
  <c r="B38" i="25"/>
  <c r="B9" i="25"/>
  <c r="B18" i="25"/>
  <c r="B27" i="25"/>
  <c r="K22" i="25" s="1"/>
  <c r="B41" i="25"/>
  <c r="J33" i="25" s="1"/>
  <c r="B8" i="25"/>
  <c r="B37" i="25"/>
  <c r="B7" i="12"/>
  <c r="I16" i="12" s="1"/>
  <c r="B49" i="25"/>
  <c r="I48" i="25" s="1"/>
  <c r="B40" i="28"/>
  <c r="B43" i="25"/>
  <c r="J35" i="25" s="1"/>
  <c r="L35" i="25" s="1"/>
  <c r="O35" i="25" s="1"/>
  <c r="B24" i="25"/>
  <c r="K19" i="25" s="1"/>
  <c r="B17" i="27"/>
  <c r="B14" i="23"/>
  <c r="B10" i="7"/>
  <c r="B13" i="7"/>
  <c r="I41" i="7" s="1"/>
  <c r="B17" i="7"/>
  <c r="B29" i="7"/>
  <c r="K51" i="7" s="1"/>
  <c r="B37" i="7"/>
  <c r="J29" i="7" s="1"/>
  <c r="B8" i="7"/>
  <c r="B18" i="7"/>
  <c r="B41" i="7"/>
  <c r="J33" i="7" s="1"/>
  <c r="B14" i="7"/>
  <c r="B19" i="7"/>
  <c r="B20" i="7"/>
  <c r="B25" i="7"/>
  <c r="K20" i="7" s="1"/>
  <c r="B28" i="7"/>
  <c r="B39" i="7"/>
  <c r="J31" i="7" s="1"/>
  <c r="B24" i="17"/>
  <c r="K19" i="17" s="1"/>
  <c r="B37" i="17"/>
  <c r="B44" i="17"/>
  <c r="J36" i="17" s="1"/>
  <c r="B45" i="17"/>
  <c r="J37" i="17" s="1"/>
  <c r="B47" i="17"/>
  <c r="B35" i="17"/>
  <c r="B13" i="17"/>
  <c r="J41" i="17" s="1"/>
  <c r="B8" i="17"/>
  <c r="B21" i="17"/>
  <c r="K14" i="17" s="1"/>
  <c r="B25" i="17"/>
  <c r="K20" i="17" s="1"/>
  <c r="B30" i="17"/>
  <c r="K25" i="17" s="1"/>
  <c r="B39" i="17"/>
  <c r="B17" i="17"/>
  <c r="B23" i="17"/>
  <c r="K18" i="17" s="1"/>
  <c r="B38" i="17"/>
  <c r="B9" i="17"/>
  <c r="B16" i="17"/>
  <c r="B20" i="17"/>
  <c r="B9" i="30"/>
  <c r="B32" i="30"/>
  <c r="K4" i="30" s="1"/>
  <c r="K5" i="30" s="1"/>
  <c r="K6" i="30" s="1"/>
  <c r="B36" i="30"/>
  <c r="B37" i="30"/>
  <c r="J29" i="30" s="1"/>
  <c r="B40" i="30"/>
  <c r="J32" i="30" s="1"/>
  <c r="B43" i="30"/>
  <c r="J35" i="30" s="1"/>
  <c r="B34" i="30"/>
  <c r="B38" i="30"/>
  <c r="J30" i="30" s="1"/>
  <c r="B10" i="30"/>
  <c r="B13" i="30"/>
  <c r="B17" i="30"/>
  <c r="B19" i="30"/>
  <c r="B22" i="30"/>
  <c r="B20" i="30"/>
  <c r="B24" i="30"/>
  <c r="K19" i="30" s="1"/>
  <c r="B31" i="30"/>
  <c r="B45" i="30"/>
  <c r="J37" i="30" s="1"/>
  <c r="B44" i="30"/>
  <c r="J36" i="30" s="1"/>
  <c r="B6" i="30"/>
  <c r="B49" i="28"/>
  <c r="I48" i="28" s="1"/>
  <c r="B19" i="28"/>
  <c r="B24" i="28"/>
  <c r="K19" i="28" s="1"/>
  <c r="B15" i="15"/>
  <c r="B42" i="15"/>
  <c r="J34" i="15" s="1"/>
  <c r="B45" i="15"/>
  <c r="J37" i="15" s="1"/>
  <c r="B16" i="15"/>
  <c r="B30" i="15"/>
  <c r="K25" i="15" s="1"/>
  <c r="B8" i="15"/>
  <c r="B19" i="15"/>
  <c r="B26" i="15"/>
  <c r="K21" i="15" s="1"/>
  <c r="B43" i="15"/>
  <c r="J35" i="15" s="1"/>
  <c r="B11" i="15"/>
  <c r="B23" i="15"/>
  <c r="K18" i="15" s="1"/>
  <c r="B34" i="15"/>
  <c r="B37" i="15"/>
  <c r="B9" i="15"/>
  <c r="B31" i="15"/>
  <c r="B38" i="15"/>
  <c r="B22" i="25"/>
  <c r="B15" i="25"/>
  <c r="B48" i="25"/>
  <c r="B42" i="28"/>
  <c r="J34" i="28" s="1"/>
  <c r="B39" i="25"/>
  <c r="B36" i="28"/>
  <c r="J39" i="28" s="1"/>
  <c r="B33" i="15"/>
  <c r="B26" i="20"/>
  <c r="K21" i="20" s="1"/>
  <c r="B12" i="15"/>
  <c r="J46" i="15" s="1"/>
  <c r="B48" i="30"/>
  <c r="B46" i="24"/>
  <c r="J38" i="24" s="1"/>
  <c r="B29" i="30"/>
  <c r="B8" i="27"/>
  <c r="B26" i="11"/>
  <c r="K21" i="11" s="1"/>
  <c r="B41" i="11"/>
  <c r="J33" i="11" s="1"/>
  <c r="B48" i="11"/>
  <c r="B42" i="11"/>
  <c r="J34" i="11" s="1"/>
  <c r="B8" i="11"/>
  <c r="B27" i="11"/>
  <c r="K22" i="11" s="1"/>
  <c r="B10" i="11"/>
  <c r="B28" i="11"/>
  <c r="B11" i="11"/>
  <c r="B19" i="11"/>
  <c r="B30" i="11"/>
  <c r="K25" i="11" s="1"/>
  <c r="B16" i="11"/>
  <c r="B18" i="11"/>
  <c r="B21" i="11"/>
  <c r="K14" i="11" s="1"/>
  <c r="B31" i="11"/>
  <c r="B38" i="11"/>
  <c r="J30" i="11" s="1"/>
  <c r="B8" i="13"/>
  <c r="B21" i="13"/>
  <c r="K14" i="13" s="1"/>
  <c r="B23" i="13"/>
  <c r="K18" i="13" s="1"/>
  <c r="B11" i="13"/>
  <c r="B36" i="13"/>
  <c r="B44" i="13"/>
  <c r="J36" i="13" s="1"/>
  <c r="B25" i="13"/>
  <c r="B30" i="13"/>
  <c r="K25" i="13" s="1"/>
  <c r="B35" i="13"/>
  <c r="B43" i="13"/>
  <c r="J35" i="13" s="1"/>
  <c r="B47" i="13"/>
  <c r="B10" i="13"/>
  <c r="B15" i="13"/>
  <c r="B28" i="13"/>
  <c r="B29" i="13"/>
  <c r="B26" i="14"/>
  <c r="K21" i="14" s="1"/>
  <c r="B24" i="14"/>
  <c r="K19" i="14" s="1"/>
  <c r="B42" i="14"/>
  <c r="J34" i="14" s="1"/>
  <c r="B47" i="14"/>
  <c r="B31" i="14"/>
  <c r="B8" i="14"/>
  <c r="B33" i="14"/>
  <c r="B15" i="18"/>
  <c r="B20" i="18"/>
  <c r="B21" i="18"/>
  <c r="K14" i="18" s="1"/>
  <c r="B28" i="18"/>
  <c r="B17" i="18"/>
  <c r="B29" i="18"/>
  <c r="B30" i="18"/>
  <c r="K25" i="18" s="1"/>
  <c r="B46" i="18"/>
  <c r="J38" i="18" s="1"/>
  <c r="B14" i="18"/>
  <c r="B16" i="18"/>
  <c r="B22" i="18"/>
  <c r="B33" i="18"/>
  <c r="B38" i="18"/>
  <c r="B11" i="18"/>
  <c r="B31" i="18"/>
  <c r="B40" i="18"/>
  <c r="B37" i="19"/>
  <c r="B49" i="19"/>
  <c r="I48" i="19" s="1"/>
  <c r="B40" i="19"/>
  <c r="B8" i="19"/>
  <c r="B25" i="19"/>
  <c r="K20" i="19" s="1"/>
  <c r="B30" i="19"/>
  <c r="K25" i="19" s="1"/>
  <c r="B31" i="19"/>
  <c r="B12" i="19"/>
  <c r="I46" i="19" s="1"/>
  <c r="B18" i="19"/>
  <c r="B20" i="19"/>
  <c r="B26" i="19"/>
  <c r="K21" i="19" s="1"/>
  <c r="B29" i="19"/>
  <c r="B32" i="19"/>
  <c r="K4" i="19" s="1"/>
  <c r="K5" i="19" s="1"/>
  <c r="K6" i="19" s="1"/>
  <c r="B45" i="19"/>
  <c r="J37" i="19" s="1"/>
  <c r="B47" i="19"/>
  <c r="B13" i="19"/>
  <c r="B17" i="19"/>
  <c r="B19" i="19"/>
  <c r="B33" i="19"/>
  <c r="B34" i="19"/>
  <c r="B35" i="19"/>
  <c r="B41" i="19"/>
  <c r="J33" i="19" s="1"/>
  <c r="B46" i="30"/>
  <c r="J38" i="30" s="1"/>
  <c r="B39" i="30"/>
  <c r="J31" i="30" s="1"/>
  <c r="B31" i="23"/>
  <c r="B49" i="23"/>
  <c r="I48" i="23" s="1"/>
  <c r="B47" i="23"/>
  <c r="B33" i="23"/>
  <c r="B29" i="23"/>
  <c r="B30" i="23"/>
  <c r="K25" i="23" s="1"/>
  <c r="B11" i="23"/>
  <c r="B26" i="23"/>
  <c r="K21" i="23" s="1"/>
  <c r="B40" i="23"/>
  <c r="B48" i="23"/>
  <c r="B34" i="23"/>
  <c r="B9" i="23"/>
  <c r="B15" i="23"/>
  <c r="B45" i="23"/>
  <c r="J37" i="23" s="1"/>
  <c r="B33" i="25"/>
  <c r="B24" i="23"/>
  <c r="K19" i="23" s="1"/>
  <c r="B23" i="30"/>
  <c r="K18" i="30" s="1"/>
  <c r="B12" i="30"/>
  <c r="B49" i="27"/>
  <c r="I48" i="27" s="1"/>
  <c r="B35" i="25"/>
  <c r="B25" i="23"/>
  <c r="K20" i="23" s="1"/>
  <c r="B16" i="30"/>
  <c r="B46" i="9"/>
  <c r="J38" i="9" s="1"/>
  <c r="B22" i="28"/>
  <c r="B21" i="30"/>
  <c r="K14" i="30" s="1"/>
  <c r="B20" i="24"/>
  <c r="B45" i="25"/>
  <c r="J37" i="25" s="1"/>
  <c r="B44" i="20"/>
  <c r="J36" i="20" s="1"/>
  <c r="B43" i="23"/>
  <c r="J35" i="23" s="1"/>
  <c r="L35" i="23" s="1"/>
  <c r="O35" i="23" s="1"/>
  <c r="B42" i="30"/>
  <c r="J34" i="30" s="1"/>
  <c r="B41" i="15"/>
  <c r="J33" i="15" s="1"/>
  <c r="B35" i="30"/>
  <c r="B30" i="9"/>
  <c r="K25" i="9" s="1"/>
  <c r="B29" i="15"/>
  <c r="B28" i="9"/>
  <c r="B24" i="15"/>
  <c r="K19" i="15" s="1"/>
  <c r="B23" i="23"/>
  <c r="K18" i="23" s="1"/>
  <c r="B20" i="15"/>
  <c r="B13" i="24"/>
  <c r="B12" i="24"/>
  <c r="J46" i="24" s="1"/>
  <c r="B11" i="25"/>
  <c r="B11" i="20"/>
  <c r="B44" i="25"/>
  <c r="J36" i="25" s="1"/>
  <c r="B33" i="28"/>
  <c r="B29" i="24"/>
  <c r="K51" i="24" s="1"/>
  <c r="B28" i="28"/>
  <c r="B18" i="23"/>
  <c r="B13" i="15"/>
  <c r="I40" i="15" s="1"/>
  <c r="L40" i="15" s="1"/>
  <c r="O40" i="15" s="1"/>
  <c r="B11" i="28"/>
  <c r="B21" i="27"/>
  <c r="K14" i="27" s="1"/>
  <c r="B22" i="27"/>
  <c r="B20" i="27"/>
  <c r="B23" i="27"/>
  <c r="K18" i="27" s="1"/>
  <c r="B27" i="27"/>
  <c r="K22" i="27" s="1"/>
  <c r="B42" i="27"/>
  <c r="J34" i="27" s="1"/>
  <c r="B10" i="27"/>
  <c r="B31" i="27"/>
  <c r="B41" i="27"/>
  <c r="J33" i="27" s="1"/>
  <c r="B46" i="27"/>
  <c r="J38" i="27" s="1"/>
  <c r="B12" i="27"/>
  <c r="K44" i="27" s="1"/>
  <c r="B30" i="27"/>
  <c r="K25" i="27" s="1"/>
  <c r="B48" i="15"/>
  <c r="B17" i="15"/>
  <c r="B41" i="30"/>
  <c r="J33" i="30" s="1"/>
  <c r="B39" i="28"/>
  <c r="B12" i="9"/>
  <c r="J43" i="9" s="1"/>
  <c r="B9" i="28"/>
  <c r="B6" i="27"/>
  <c r="B47" i="25"/>
  <c r="B47" i="27"/>
  <c r="B38" i="20"/>
  <c r="B33" i="27"/>
  <c r="B26" i="30"/>
  <c r="K21" i="30" s="1"/>
  <c r="B22" i="20"/>
  <c r="B18" i="15"/>
  <c r="B17" i="23"/>
  <c r="B47" i="30"/>
  <c r="B45" i="28"/>
  <c r="J37" i="28" s="1"/>
  <c r="B37" i="9"/>
  <c r="J29" i="9" s="1"/>
  <c r="B27" i="24"/>
  <c r="K22" i="24" s="1"/>
  <c r="B24" i="24"/>
  <c r="K19" i="24" s="1"/>
  <c r="B14" i="27"/>
  <c r="B13" i="20"/>
  <c r="J41" i="20" s="1"/>
  <c r="B8" i="28"/>
  <c r="B6" i="9"/>
  <c r="B48" i="28"/>
  <c r="B48" i="20"/>
  <c r="B42" i="9"/>
  <c r="J34" i="9" s="1"/>
  <c r="B41" i="24"/>
  <c r="J33" i="24" s="1"/>
  <c r="B34" i="20"/>
  <c r="B31" i="24"/>
  <c r="B30" i="25"/>
  <c r="K25" i="25" s="1"/>
  <c r="B27" i="15"/>
  <c r="K22" i="15" s="1"/>
  <c r="B27" i="23"/>
  <c r="K22" i="23" s="1"/>
  <c r="B25" i="25"/>
  <c r="K20" i="25" s="1"/>
  <c r="B24" i="9"/>
  <c r="K19" i="9" s="1"/>
  <c r="B23" i="25"/>
  <c r="K18" i="25" s="1"/>
  <c r="B10" i="25"/>
  <c r="B10" i="23"/>
  <c r="B7" i="1"/>
  <c r="I22" i="1" s="1"/>
  <c r="M226" i="3"/>
  <c r="M495" i="3"/>
  <c r="M116" i="3"/>
  <c r="M213" i="3"/>
  <c r="M389" i="3"/>
  <c r="M427" i="3"/>
  <c r="M743" i="3"/>
  <c r="M773" i="3"/>
  <c r="M924" i="3"/>
  <c r="M936" i="3"/>
  <c r="M984" i="3"/>
  <c r="M996" i="3"/>
  <c r="M1014" i="3"/>
  <c r="M1038" i="3"/>
  <c r="M1074" i="3"/>
  <c r="M1086" i="3"/>
  <c r="M1110" i="3"/>
  <c r="M1122" i="3"/>
  <c r="M1128" i="3"/>
  <c r="M1146" i="3"/>
  <c r="M1182" i="3"/>
  <c r="M1200" i="3"/>
  <c r="M1224" i="3"/>
  <c r="M1230" i="3"/>
  <c r="M1248" i="3"/>
  <c r="M1254" i="3"/>
  <c r="M1260" i="3"/>
  <c r="M1266" i="3"/>
  <c r="M1296" i="3"/>
  <c r="M1350" i="3"/>
  <c r="M1362" i="3"/>
  <c r="M624" i="3"/>
  <c r="M45" i="3"/>
  <c r="M508" i="3"/>
  <c r="M306" i="3"/>
  <c r="M312" i="3"/>
  <c r="M318" i="3"/>
  <c r="M324" i="3"/>
  <c r="M330" i="3"/>
  <c r="M336" i="3"/>
  <c r="M342" i="3"/>
  <c r="M348" i="3"/>
  <c r="M354" i="3"/>
  <c r="M360" i="3"/>
  <c r="M366" i="3"/>
  <c r="M372" i="3"/>
  <c r="M378" i="3"/>
  <c r="M384" i="3"/>
  <c r="M390" i="3"/>
  <c r="M396" i="3"/>
  <c r="M454" i="3"/>
  <c r="M460" i="3"/>
  <c r="M487" i="3"/>
  <c r="M494" i="3"/>
  <c r="M507" i="3"/>
  <c r="M550" i="3"/>
  <c r="M563" i="3"/>
  <c r="M577" i="3"/>
  <c r="M583" i="3"/>
  <c r="M589" i="3"/>
  <c r="M595" i="3"/>
  <c r="M616" i="3"/>
  <c r="M623" i="3"/>
  <c r="M631" i="3"/>
  <c r="M650" i="3"/>
  <c r="M664" i="3"/>
  <c r="M702" i="3"/>
  <c r="M708" i="3"/>
  <c r="M720" i="3"/>
  <c r="M726" i="3"/>
  <c r="M925" i="3"/>
  <c r="M931" i="3"/>
  <c r="M937" i="3"/>
  <c r="M943" i="3"/>
  <c r="M949" i="3"/>
  <c r="M955" i="3"/>
  <c r="M961" i="3"/>
  <c r="M967" i="3"/>
  <c r="M973" i="3"/>
  <c r="M979" i="3"/>
  <c r="M985" i="3"/>
  <c r="M991" i="3"/>
  <c r="M997" i="3"/>
  <c r="M1003" i="3"/>
  <c r="M1009" i="3"/>
  <c r="M1015" i="3"/>
  <c r="M1021" i="3"/>
  <c r="M1027" i="3"/>
  <c r="M1033" i="3"/>
  <c r="M1039" i="3"/>
  <c r="M1045" i="3"/>
  <c r="M1273" i="3"/>
  <c r="M1279" i="3"/>
  <c r="M1339" i="3"/>
  <c r="M1363" i="3"/>
  <c r="M56" i="3"/>
  <c r="M246" i="3"/>
  <c r="J44" i="10"/>
  <c r="M499" i="3"/>
  <c r="M518" i="3"/>
  <c r="M524" i="3"/>
  <c r="M530" i="3"/>
  <c r="M536" i="3"/>
  <c r="M542" i="3"/>
  <c r="M548" i="3"/>
  <c r="M607" i="3"/>
  <c r="M621" i="3"/>
  <c r="M636" i="3"/>
  <c r="M642" i="3"/>
  <c r="M655" i="3"/>
  <c r="M675" i="3"/>
  <c r="M681" i="3"/>
  <c r="M687" i="3"/>
  <c r="M791" i="3"/>
  <c r="M797" i="3"/>
  <c r="M803" i="3"/>
  <c r="M809" i="3"/>
  <c r="M815" i="3"/>
  <c r="M821" i="3"/>
  <c r="M827" i="3"/>
  <c r="M833" i="3"/>
  <c r="M839" i="3"/>
  <c r="M845" i="3"/>
  <c r="M851" i="3"/>
  <c r="M857" i="3"/>
  <c r="M863" i="3"/>
  <c r="M869" i="3"/>
  <c r="M875" i="3"/>
  <c r="M881" i="3"/>
  <c r="M887" i="3"/>
  <c r="M893" i="3"/>
  <c r="M899" i="3"/>
  <c r="M905" i="3"/>
  <c r="M911" i="3"/>
  <c r="M917" i="3"/>
  <c r="M1397" i="3"/>
  <c r="M1403" i="3"/>
  <c r="M1409" i="3"/>
  <c r="M1415" i="3"/>
  <c r="M1421" i="3"/>
  <c r="M1427" i="3"/>
  <c r="M1433" i="3"/>
  <c r="M1439" i="3"/>
  <c r="M1445" i="3"/>
  <c r="M1451" i="3"/>
  <c r="M1457" i="3"/>
  <c r="M1463" i="3"/>
  <c r="M1469" i="3"/>
  <c r="M1475" i="3"/>
  <c r="M1481" i="3"/>
  <c r="M1487" i="3"/>
  <c r="M1493" i="3"/>
  <c r="M1499" i="3"/>
  <c r="M1505" i="3"/>
  <c r="M1511" i="3"/>
  <c r="M1517" i="3"/>
  <c r="M1523" i="3"/>
  <c r="M1529" i="3"/>
  <c r="M1535" i="3"/>
  <c r="M1541" i="3"/>
  <c r="M1547" i="3"/>
  <c r="M1553" i="3"/>
  <c r="M1559" i="3"/>
  <c r="M1565" i="3"/>
  <c r="M1571" i="3"/>
  <c r="M1577" i="3"/>
  <c r="M1583" i="3"/>
  <c r="M1589" i="3"/>
  <c r="M1595" i="3"/>
  <c r="M1601" i="3"/>
  <c r="M1607" i="3"/>
  <c r="M1613" i="3"/>
  <c r="M1619" i="3"/>
  <c r="M1625" i="3"/>
  <c r="M1631" i="3"/>
  <c r="M1637" i="3"/>
  <c r="M1643" i="3"/>
  <c r="M1649" i="3"/>
  <c r="M1655" i="3"/>
  <c r="M1661" i="3"/>
  <c r="M1667" i="3"/>
  <c r="M1398" i="3"/>
  <c r="M1404" i="3"/>
  <c r="M1410" i="3"/>
  <c r="M1416" i="3"/>
  <c r="M1422" i="3"/>
  <c r="M1434" i="3"/>
  <c r="M1440" i="3"/>
  <c r="M1446" i="3"/>
  <c r="M1452" i="3"/>
  <c r="M1458" i="3"/>
  <c r="M1464" i="3"/>
  <c r="M1470" i="3"/>
  <c r="M1476" i="3"/>
  <c r="M1482" i="3"/>
  <c r="M1488" i="3"/>
  <c r="M1494" i="3"/>
  <c r="M1500" i="3"/>
  <c r="M1512" i="3"/>
  <c r="M1524" i="3"/>
  <c r="M1530" i="3"/>
  <c r="M1536" i="3"/>
  <c r="M1542" i="3"/>
  <c r="M1548" i="3"/>
  <c r="M1560" i="3"/>
  <c r="M1566" i="3"/>
  <c r="M1572" i="3"/>
  <c r="M1578" i="3"/>
  <c r="M1590" i="3"/>
  <c r="M1596" i="3"/>
  <c r="M1602" i="3"/>
  <c r="M1608" i="3"/>
  <c r="M1614" i="3"/>
  <c r="M1620" i="3"/>
  <c r="M1626" i="3"/>
  <c r="M1632" i="3"/>
  <c r="M1638" i="3"/>
  <c r="M1644" i="3"/>
  <c r="M1650" i="3"/>
  <c r="M1656" i="3"/>
  <c r="M1662" i="3"/>
  <c r="M1668" i="3"/>
  <c r="M888" i="3"/>
  <c r="I46" i="10"/>
  <c r="L46" i="10" s="1"/>
  <c r="O46" i="10" s="1"/>
  <c r="M626" i="3"/>
  <c r="I51" i="9"/>
  <c r="M1366" i="3"/>
  <c r="M1390" i="3"/>
  <c r="M1218" i="3"/>
  <c r="M1242" i="3"/>
  <c r="M1344" i="3"/>
  <c r="M1368" i="3"/>
  <c r="M1176" i="3"/>
  <c r="M1338" i="3"/>
  <c r="M1386" i="3"/>
  <c r="J43" i="1"/>
  <c r="M1116" i="3"/>
  <c r="M1188" i="3"/>
  <c r="M1212" i="3"/>
  <c r="M1236" i="3"/>
  <c r="M1356" i="3"/>
  <c r="M1374" i="3"/>
  <c r="M1278" i="3"/>
  <c r="M1302" i="3"/>
  <c r="M1326" i="3"/>
  <c r="M1380" i="3"/>
  <c r="M65" i="3"/>
  <c r="J48" i="9"/>
  <c r="L48" i="9" s="1"/>
  <c r="O48" i="9" s="1"/>
  <c r="M1396" i="3"/>
  <c r="M1402" i="3"/>
  <c r="M1408" i="3"/>
  <c r="M1414" i="3"/>
  <c r="M1420" i="3"/>
  <c r="M1426" i="3"/>
  <c r="M1432" i="3"/>
  <c r="M1438" i="3"/>
  <c r="M1444" i="3"/>
  <c r="M1450" i="3"/>
  <c r="M1456" i="3"/>
  <c r="M1462" i="3"/>
  <c r="M1468" i="3"/>
  <c r="M1474" i="3"/>
  <c r="M1480" i="3"/>
  <c r="M1486" i="3"/>
  <c r="M1492" i="3"/>
  <c r="M1498" i="3"/>
  <c r="M1504" i="3"/>
  <c r="M1510" i="3"/>
  <c r="M1516" i="3"/>
  <c r="M1522" i="3"/>
  <c r="M1528" i="3"/>
  <c r="M1534" i="3"/>
  <c r="M1540" i="3"/>
  <c r="M1546" i="3"/>
  <c r="M1552" i="3"/>
  <c r="M1558" i="3"/>
  <c r="M1564" i="3"/>
  <c r="M1570" i="3"/>
  <c r="M1576" i="3"/>
  <c r="M1582" i="3"/>
  <c r="M1588" i="3"/>
  <c r="M1594" i="3"/>
  <c r="M1600" i="3"/>
  <c r="M1606" i="3"/>
  <c r="M1612" i="3"/>
  <c r="M1618" i="3"/>
  <c r="M1624" i="3"/>
  <c r="M1630" i="3"/>
  <c r="M1636" i="3"/>
  <c r="M1642" i="3"/>
  <c r="M1648" i="3"/>
  <c r="M1654" i="3"/>
  <c r="M1660" i="3"/>
  <c r="M1666" i="3"/>
  <c r="M219" i="3"/>
  <c r="M359" i="3"/>
  <c r="M701" i="3"/>
  <c r="M725" i="3"/>
  <c r="M749" i="3"/>
  <c r="M1080" i="3"/>
  <c r="M1104" i="3"/>
  <c r="M731" i="3"/>
  <c r="M755" i="3"/>
  <c r="M1026" i="3"/>
  <c r="M1050" i="3"/>
  <c r="M1098" i="3"/>
  <c r="M63" i="3"/>
  <c r="J51" i="1"/>
  <c r="M694" i="3"/>
  <c r="M104" i="3"/>
  <c r="M201" i="3"/>
  <c r="M323" i="3"/>
  <c r="M377" i="3"/>
  <c r="M562" i="3"/>
  <c r="M737" i="3"/>
  <c r="M942" i="3"/>
  <c r="M1020" i="3"/>
  <c r="M1092" i="3"/>
  <c r="M421" i="3"/>
  <c r="M767" i="3"/>
  <c r="M948" i="3"/>
  <c r="M1062" i="3"/>
  <c r="M622" i="3"/>
  <c r="M656" i="3"/>
  <c r="M669" i="3"/>
  <c r="M108" i="3"/>
  <c r="M217" i="3"/>
  <c r="M928" i="3"/>
  <c r="M1036" i="3"/>
  <c r="M1060" i="3"/>
  <c r="M1066" i="3"/>
  <c r="M1072" i="3"/>
  <c r="M1084" i="3"/>
  <c r="M1102" i="3"/>
  <c r="M1108" i="3"/>
  <c r="M1120" i="3"/>
  <c r="M1126" i="3"/>
  <c r="M1132" i="3"/>
  <c r="M1138" i="3"/>
  <c r="M1144" i="3"/>
  <c r="M1150" i="3"/>
  <c r="M1156" i="3"/>
  <c r="M1162" i="3"/>
  <c r="M1168" i="3"/>
  <c r="M1174" i="3"/>
  <c r="M1180" i="3"/>
  <c r="M1192" i="3"/>
  <c r="M1198" i="3"/>
  <c r="M1204" i="3"/>
  <c r="M1210" i="3"/>
  <c r="M1216" i="3"/>
  <c r="M1222" i="3"/>
  <c r="M1228" i="3"/>
  <c r="M1234" i="3"/>
  <c r="M1240" i="3"/>
  <c r="M1246" i="3"/>
  <c r="M1252" i="3"/>
  <c r="M1258" i="3"/>
  <c r="M1264" i="3"/>
  <c r="M1270" i="3"/>
  <c r="M1276" i="3"/>
  <c r="M1282" i="3"/>
  <c r="M1288" i="3"/>
  <c r="M1294" i="3"/>
  <c r="M1300" i="3"/>
  <c r="M1306" i="3"/>
  <c r="M1312" i="3"/>
  <c r="M1318" i="3"/>
  <c r="M1324" i="3"/>
  <c r="M1330" i="3"/>
  <c r="M1336" i="3"/>
  <c r="M1342" i="3"/>
  <c r="M1348" i="3"/>
  <c r="M1354" i="3"/>
  <c r="M1360" i="3"/>
  <c r="M1372" i="3"/>
  <c r="M1378" i="3"/>
  <c r="M43" i="3"/>
  <c r="M92" i="3"/>
  <c r="M98" i="3"/>
  <c r="M140" i="3"/>
  <c r="M693" i="3"/>
  <c r="J43" i="10"/>
  <c r="I43" i="10"/>
  <c r="K45" i="1"/>
  <c r="I49" i="22"/>
  <c r="I46" i="1"/>
  <c r="K52" i="1"/>
  <c r="M72" i="3"/>
  <c r="M110" i="3"/>
  <c r="M122" i="3"/>
  <c r="M128" i="3"/>
  <c r="M134" i="3"/>
  <c r="M146" i="3"/>
  <c r="M152" i="3"/>
  <c r="M158" i="3"/>
  <c r="M164" i="3"/>
  <c r="M170" i="3"/>
  <c r="M207" i="3"/>
  <c r="M232" i="3"/>
  <c r="M269" i="3"/>
  <c r="M275" i="3"/>
  <c r="M281" i="3"/>
  <c r="M287" i="3"/>
  <c r="M293" i="3"/>
  <c r="M299" i="3"/>
  <c r="M305" i="3"/>
  <c r="M311" i="3"/>
  <c r="M317" i="3"/>
  <c r="M329" i="3"/>
  <c r="M335" i="3"/>
  <c r="M341" i="3"/>
  <c r="M347" i="3"/>
  <c r="M353" i="3"/>
  <c r="M365" i="3"/>
  <c r="M371" i="3"/>
  <c r="M383" i="3"/>
  <c r="M395" i="3"/>
  <c r="M446" i="3"/>
  <c r="M453" i="3"/>
  <c r="M459" i="3"/>
  <c r="M486" i="3"/>
  <c r="M506" i="3"/>
  <c r="M576" i="3"/>
  <c r="M582" i="3"/>
  <c r="M588" i="3"/>
  <c r="M594" i="3"/>
  <c r="M600" i="3"/>
  <c r="M615" i="3"/>
  <c r="M630" i="3"/>
  <c r="M663" i="3"/>
  <c r="M707" i="3"/>
  <c r="M713" i="3"/>
  <c r="M719" i="3"/>
  <c r="M761" i="3"/>
  <c r="M779" i="3"/>
  <c r="M785" i="3"/>
  <c r="M930" i="3"/>
  <c r="M954" i="3"/>
  <c r="M966" i="3"/>
  <c r="M972" i="3"/>
  <c r="M978" i="3"/>
  <c r="M990" i="3"/>
  <c r="M1002" i="3"/>
  <c r="M1008" i="3"/>
  <c r="M1032" i="3"/>
  <c r="M1044" i="3"/>
  <c r="M1068" i="3"/>
  <c r="M1134" i="3"/>
  <c r="M1140" i="3"/>
  <c r="M1152" i="3"/>
  <c r="M1164" i="3"/>
  <c r="M1170" i="3"/>
  <c r="M1194" i="3"/>
  <c r="M1206" i="3"/>
  <c r="M50" i="3"/>
  <c r="M86" i="3"/>
  <c r="M177" i="3"/>
  <c r="M183" i="3"/>
  <c r="M189" i="3"/>
  <c r="M239" i="3"/>
  <c r="M245" i="3"/>
  <c r="M251" i="3"/>
  <c r="M257" i="3"/>
  <c r="M263" i="3"/>
  <c r="M402" i="3"/>
  <c r="M409" i="3"/>
  <c r="M415" i="3"/>
  <c r="M434" i="3"/>
  <c r="M466" i="3"/>
  <c r="M473" i="3"/>
  <c r="M500" i="3"/>
  <c r="M513" i="3"/>
  <c r="M519" i="3"/>
  <c r="M525" i="3"/>
  <c r="M531" i="3"/>
  <c r="M537" i="3"/>
  <c r="M543" i="3"/>
  <c r="M556" i="3"/>
  <c r="M570" i="3"/>
  <c r="M608" i="3"/>
  <c r="M637" i="3"/>
  <c r="M643" i="3"/>
  <c r="M670" i="3"/>
  <c r="M676" i="3"/>
  <c r="M682" i="3"/>
  <c r="M688" i="3"/>
  <c r="M695" i="3"/>
  <c r="M732" i="3"/>
  <c r="M738" i="3"/>
  <c r="M744" i="3"/>
  <c r="M750" i="3"/>
  <c r="M756" i="3"/>
  <c r="M762" i="3"/>
  <c r="M768" i="3"/>
  <c r="M780" i="3"/>
  <c r="M786" i="3"/>
  <c r="M798" i="3"/>
  <c r="M804" i="3"/>
  <c r="M810" i="3"/>
  <c r="M816" i="3"/>
  <c r="M822" i="3"/>
  <c r="M828" i="3"/>
  <c r="M834" i="3"/>
  <c r="M840" i="3"/>
  <c r="M846" i="3"/>
  <c r="M852" i="3"/>
  <c r="M858" i="3"/>
  <c r="M864" i="3"/>
  <c r="M870" i="3"/>
  <c r="M876" i="3"/>
  <c r="M882" i="3"/>
  <c r="M894" i="3"/>
  <c r="M900" i="3"/>
  <c r="M906" i="3"/>
  <c r="M912" i="3"/>
  <c r="M918" i="3"/>
  <c r="M1129" i="3"/>
  <c r="M1135" i="3"/>
  <c r="M1141" i="3"/>
  <c r="M1147" i="3"/>
  <c r="M1153" i="3"/>
  <c r="M1159" i="3"/>
  <c r="M1165" i="3"/>
  <c r="M1177" i="3"/>
  <c r="M1183" i="3"/>
  <c r="M1189" i="3"/>
  <c r="M1657" i="3"/>
  <c r="M137" i="3"/>
  <c r="M198" i="3"/>
  <c r="M308" i="3"/>
  <c r="M380" i="3"/>
  <c r="M728" i="3"/>
  <c r="M927" i="3"/>
  <c r="M963" i="3"/>
  <c r="M999" i="3"/>
  <c r="M1113" i="3"/>
  <c r="M1155" i="3"/>
  <c r="M1197" i="3"/>
  <c r="M1233" i="3"/>
  <c r="M1305" i="3"/>
  <c r="M1347" i="3"/>
  <c r="M1383" i="3"/>
  <c r="M1431" i="3"/>
  <c r="M1503" i="3"/>
  <c r="M1539" i="3"/>
  <c r="M1575" i="3"/>
  <c r="M1605" i="3"/>
  <c r="M1653" i="3"/>
  <c r="I51" i="1"/>
  <c r="J14" i="14"/>
  <c r="M492" i="3"/>
  <c r="M1272" i="3"/>
  <c r="M1290" i="3"/>
  <c r="M1308" i="3"/>
  <c r="M1314" i="3"/>
  <c r="M1320" i="3"/>
  <c r="M1332" i="3"/>
  <c r="M1392" i="3"/>
  <c r="M722" i="3"/>
  <c r="M945" i="3"/>
  <c r="M981" i="3"/>
  <c r="M1047" i="3"/>
  <c r="M1149" i="3"/>
  <c r="M1185" i="3"/>
  <c r="M1227" i="3"/>
  <c r="M1263" i="3"/>
  <c r="M1299" i="3"/>
  <c r="M1329" i="3"/>
  <c r="M1359" i="3"/>
  <c r="M1485" i="3"/>
  <c r="M1551" i="3"/>
  <c r="M611" i="3"/>
  <c r="I52" i="1"/>
  <c r="I46" i="13"/>
  <c r="M314" i="3"/>
  <c r="M462" i="3"/>
  <c r="M698" i="3"/>
  <c r="M770" i="3"/>
  <c r="M951" i="3"/>
  <c r="M987" i="3"/>
  <c r="M1095" i="3"/>
  <c r="M1167" i="3"/>
  <c r="M1239" i="3"/>
  <c r="M1275" i="3"/>
  <c r="M1311" i="3"/>
  <c r="M1341" i="3"/>
  <c r="M1425" i="3"/>
  <c r="M1461" i="3"/>
  <c r="M1527" i="3"/>
  <c r="M1611" i="3"/>
  <c r="J50" i="1"/>
  <c r="J16" i="1"/>
  <c r="J43" i="13"/>
  <c r="M1201" i="3"/>
  <c r="M1207" i="3"/>
  <c r="M1231" i="3"/>
  <c r="M1249" i="3"/>
  <c r="M1291" i="3"/>
  <c r="M1309" i="3"/>
  <c r="M1321" i="3"/>
  <c r="M1345" i="3"/>
  <c r="M1369" i="3"/>
  <c r="M1381" i="3"/>
  <c r="M290" i="3"/>
  <c r="M716" i="3"/>
  <c r="M746" i="3"/>
  <c r="M776" i="3"/>
  <c r="M921" i="3"/>
  <c r="M957" i="3"/>
  <c r="M1065" i="3"/>
  <c r="M1137" i="3"/>
  <c r="M1173" i="3"/>
  <c r="M1317" i="3"/>
  <c r="M1353" i="3"/>
  <c r="M1389" i="3"/>
  <c r="M1419" i="3"/>
  <c r="M1455" i="3"/>
  <c r="M1497" i="3"/>
  <c r="M1533" i="3"/>
  <c r="M1599" i="3"/>
  <c r="M1635" i="3"/>
  <c r="J48" i="1"/>
  <c r="L48" i="1" s="1"/>
  <c r="O48" i="1" s="1"/>
  <c r="I619" i="3" s="1"/>
  <c r="M619" i="3" s="1"/>
  <c r="M652" i="3"/>
  <c r="J8" i="1"/>
  <c r="I50" i="9"/>
  <c r="M155" i="3"/>
  <c r="M229" i="3"/>
  <c r="M266" i="3"/>
  <c r="M374" i="3"/>
  <c r="M1005" i="3"/>
  <c r="M1041" i="3"/>
  <c r="M1143" i="3"/>
  <c r="M1179" i="3"/>
  <c r="M1215" i="3"/>
  <c r="M1251" i="3"/>
  <c r="M1287" i="3"/>
  <c r="M1323" i="3"/>
  <c r="M1365" i="3"/>
  <c r="M1443" i="3"/>
  <c r="M1521" i="3"/>
  <c r="M1557" i="3"/>
  <c r="M1629" i="3"/>
  <c r="I41" i="1"/>
  <c r="M216" i="3"/>
  <c r="M392" i="3"/>
  <c r="M710" i="3"/>
  <c r="M939" i="3"/>
  <c r="M975" i="3"/>
  <c r="M1017" i="3"/>
  <c r="M1053" i="3"/>
  <c r="M1125" i="3"/>
  <c r="M1221" i="3"/>
  <c r="M1257" i="3"/>
  <c r="M1293" i="3"/>
  <c r="M1335" i="3"/>
  <c r="M1401" i="3"/>
  <c r="M1437" i="3"/>
  <c r="M1473" i="3"/>
  <c r="M75" i="3"/>
  <c r="I49" i="9"/>
  <c r="M640" i="3"/>
  <c r="M850" i="3"/>
  <c r="M39" i="3"/>
  <c r="M59" i="3"/>
  <c r="M68" i="3"/>
  <c r="M82" i="3"/>
  <c r="M89" i="3"/>
  <c r="M95" i="3"/>
  <c r="M101" i="3"/>
  <c r="M107" i="3"/>
  <c r="M113" i="3"/>
  <c r="M119" i="3"/>
  <c r="M125" i="3"/>
  <c r="M131" i="3"/>
  <c r="M873" i="3"/>
  <c r="M628" i="3"/>
  <c r="M880" i="3"/>
  <c r="M248" i="3"/>
  <c r="M261" i="3"/>
  <c r="J16" i="9"/>
  <c r="J49" i="9"/>
  <c r="I52" i="9"/>
  <c r="J8" i="9"/>
  <c r="M825" i="3"/>
  <c r="M673" i="3"/>
  <c r="M541" i="3"/>
  <c r="M61" i="3"/>
  <c r="M451" i="3"/>
  <c r="B7" i="11"/>
  <c r="I8" i="11" s="1"/>
  <c r="M614" i="3"/>
  <c r="J41" i="11"/>
  <c r="M233" i="3"/>
  <c r="K14" i="26"/>
  <c r="J14" i="26"/>
  <c r="J41" i="27"/>
  <c r="J44" i="13"/>
  <c r="I43" i="13"/>
  <c r="J44" i="1"/>
  <c r="K44" i="1"/>
  <c r="I43" i="1"/>
  <c r="J46" i="1"/>
  <c r="M1395" i="3"/>
  <c r="M1479" i="3"/>
  <c r="M1545" i="3"/>
  <c r="M1569" i="3"/>
  <c r="M1593" i="3"/>
  <c r="M1617" i="3"/>
  <c r="M1641" i="3"/>
  <c r="M1647" i="3"/>
  <c r="M1659" i="3"/>
  <c r="M1665" i="3"/>
  <c r="M1428" i="3"/>
  <c r="M32" i="3"/>
  <c r="M38" i="3"/>
  <c r="M58" i="3"/>
  <c r="M67" i="3"/>
  <c r="M94" i="3"/>
  <c r="M112" i="3"/>
  <c r="M209" i="3"/>
  <c r="M221" i="3"/>
  <c r="M228" i="3"/>
  <c r="M271" i="3"/>
  <c r="M283" i="3"/>
  <c r="M289" i="3"/>
  <c r="M295" i="3"/>
  <c r="M313" i="3"/>
  <c r="M319" i="3"/>
  <c r="M325" i="3"/>
  <c r="M331" i="3"/>
  <c r="M337" i="3"/>
  <c r="M343" i="3"/>
  <c r="M349" i="3"/>
  <c r="M355" i="3"/>
  <c r="M361" i="3"/>
  <c r="M367" i="3"/>
  <c r="M373" i="3"/>
  <c r="M379" i="3"/>
  <c r="M391" i="3"/>
  <c r="M404" i="3"/>
  <c r="M423" i="3"/>
  <c r="M461" i="3"/>
  <c r="M488" i="3"/>
  <c r="M533" i="3"/>
  <c r="M572" i="3"/>
  <c r="M578" i="3"/>
  <c r="M590" i="3"/>
  <c r="M596" i="3"/>
  <c r="M632" i="3"/>
  <c r="M651" i="3"/>
  <c r="M665" i="3"/>
  <c r="M703" i="3"/>
  <c r="M715" i="3"/>
  <c r="M727" i="3"/>
  <c r="M733" i="3"/>
  <c r="M739" i="3"/>
  <c r="M757" i="3"/>
  <c r="M769" i="3"/>
  <c r="M775" i="3"/>
  <c r="M800" i="3"/>
  <c r="M920" i="3"/>
  <c r="M926" i="3"/>
  <c r="M938" i="3"/>
  <c r="M944" i="3"/>
  <c r="M956" i="3"/>
  <c r="M962" i="3"/>
  <c r="M968" i="3"/>
  <c r="M974" i="3"/>
  <c r="M992" i="3"/>
  <c r="M1016" i="3"/>
  <c r="M1040" i="3"/>
  <c r="M1046" i="3"/>
  <c r="M1064" i="3"/>
  <c r="M1070" i="3"/>
  <c r="M1100" i="3"/>
  <c r="M1130" i="3"/>
  <c r="M1429" i="3"/>
  <c r="M143" i="3"/>
  <c r="M149" i="3"/>
  <c r="M161" i="3"/>
  <c r="M167" i="3"/>
  <c r="M204" i="3"/>
  <c r="M222" i="3"/>
  <c r="M272" i="3"/>
  <c r="M278" i="3"/>
  <c r="M284" i="3"/>
  <c r="M296" i="3"/>
  <c r="M302" i="3"/>
  <c r="M320" i="3"/>
  <c r="M326" i="3"/>
  <c r="M332" i="3"/>
  <c r="M338" i="3"/>
  <c r="M344" i="3"/>
  <c r="M350" i="3"/>
  <c r="M356" i="3"/>
  <c r="M362" i="3"/>
  <c r="M368" i="3"/>
  <c r="M386" i="3"/>
  <c r="M405" i="3"/>
  <c r="M418" i="3"/>
  <c r="M443" i="3"/>
  <c r="M456" i="3"/>
  <c r="M469" i="3"/>
  <c r="M476" i="3"/>
  <c r="M489" i="3"/>
  <c r="M559" i="3"/>
  <c r="M566" i="3"/>
  <c r="M579" i="3"/>
  <c r="M585" i="3"/>
  <c r="M591" i="3"/>
  <c r="M633" i="3"/>
  <c r="M660" i="3"/>
  <c r="M666" i="3"/>
  <c r="M704" i="3"/>
  <c r="M734" i="3"/>
  <c r="M740" i="3"/>
  <c r="M752" i="3"/>
  <c r="M758" i="3"/>
  <c r="M764" i="3"/>
  <c r="M782" i="3"/>
  <c r="M933" i="3"/>
  <c r="M969" i="3"/>
  <c r="M993" i="3"/>
  <c r="M1011" i="3"/>
  <c r="M1023" i="3"/>
  <c r="M1029" i="3"/>
  <c r="M1035" i="3"/>
  <c r="M1430" i="3"/>
  <c r="M97" i="3"/>
  <c r="M133" i="3"/>
  <c r="M169" i="3"/>
  <c r="M206" i="3"/>
  <c r="M280" i="3"/>
  <c r="M316" i="3"/>
  <c r="M352" i="3"/>
  <c r="M388" i="3"/>
  <c r="M426" i="3"/>
  <c r="M458" i="3"/>
  <c r="M529" i="3"/>
  <c r="M568" i="3"/>
  <c r="M680" i="3"/>
  <c r="M730" i="3"/>
  <c r="M923" i="3"/>
  <c r="M27" i="3"/>
  <c r="M34" i="3"/>
  <c r="M40" i="3"/>
  <c r="M60" i="3"/>
  <c r="M69" i="3"/>
  <c r="M83" i="3"/>
  <c r="M90" i="3"/>
  <c r="M96" i="3"/>
  <c r="M102" i="3"/>
  <c r="M114" i="3"/>
  <c r="M120" i="3"/>
  <c r="M126" i="3"/>
  <c r="M132" i="3"/>
  <c r="M138" i="3"/>
  <c r="M144" i="3"/>
  <c r="M150" i="3"/>
  <c r="M156" i="3"/>
  <c r="M162" i="3"/>
  <c r="M168" i="3"/>
  <c r="M174" i="3"/>
  <c r="M186" i="3"/>
  <c r="M199" i="3"/>
  <c r="M205" i="3"/>
  <c r="M211" i="3"/>
  <c r="M230" i="3"/>
  <c r="M267" i="3"/>
  <c r="M273" i="3"/>
  <c r="M279" i="3"/>
  <c r="M285" i="3"/>
  <c r="M291" i="3"/>
  <c r="M297" i="3"/>
  <c r="M303" i="3"/>
  <c r="M309" i="3"/>
  <c r="M315" i="3"/>
  <c r="M321" i="3"/>
  <c r="M327" i="3"/>
  <c r="M333" i="3"/>
  <c r="M339" i="3"/>
  <c r="M345" i="3"/>
  <c r="M351" i="3"/>
  <c r="M357" i="3"/>
  <c r="M363" i="3"/>
  <c r="M369" i="3"/>
  <c r="M375" i="3"/>
  <c r="M381" i="3"/>
  <c r="M387" i="3"/>
  <c r="M393" i="3"/>
  <c r="M399" i="3"/>
  <c r="M406" i="3"/>
  <c r="M419" i="3"/>
  <c r="M425" i="3"/>
  <c r="M444" i="3"/>
  <c r="M457" i="3"/>
  <c r="M470" i="3"/>
  <c r="M484" i="3"/>
  <c r="M490" i="3"/>
  <c r="M516" i="3"/>
  <c r="M528" i="3"/>
  <c r="M534" i="3"/>
  <c r="M546" i="3"/>
  <c r="M553" i="3"/>
  <c r="M560" i="3"/>
  <c r="M567" i="3"/>
  <c r="M574" i="3"/>
  <c r="M580" i="3"/>
  <c r="M586" i="3"/>
  <c r="M592" i="3"/>
  <c r="M598" i="3"/>
  <c r="M627" i="3"/>
  <c r="M634" i="3"/>
  <c r="M646" i="3"/>
  <c r="M653" i="3"/>
  <c r="M661" i="3"/>
  <c r="M667" i="3"/>
  <c r="M679" i="3"/>
  <c r="M691" i="3"/>
  <c r="M699" i="3"/>
  <c r="M705" i="3"/>
  <c r="M711" i="3"/>
  <c r="M717" i="3"/>
  <c r="M723" i="3"/>
  <c r="M729" i="3"/>
  <c r="M735" i="3"/>
  <c r="M741" i="3"/>
  <c r="M747" i="3"/>
  <c r="M753" i="3"/>
  <c r="M759" i="3"/>
  <c r="M765" i="3"/>
  <c r="M771" i="3"/>
  <c r="M777" i="3"/>
  <c r="M783" i="3"/>
  <c r="M801" i="3"/>
  <c r="M831" i="3"/>
  <c r="M837" i="3"/>
  <c r="M849" i="3"/>
  <c r="M897" i="3"/>
  <c r="M909" i="3"/>
  <c r="M915" i="3"/>
  <c r="M922" i="3"/>
  <c r="M62" i="3"/>
  <c r="M103" i="3"/>
  <c r="M139" i="3"/>
  <c r="M212" i="3"/>
  <c r="M286" i="3"/>
  <c r="M322" i="3"/>
  <c r="M358" i="3"/>
  <c r="M394" i="3"/>
  <c r="M554" i="3"/>
  <c r="M593" i="3"/>
  <c r="M635" i="3"/>
  <c r="M736" i="3"/>
  <c r="M941" i="3"/>
  <c r="M48" i="3"/>
  <c r="M84" i="3"/>
  <c r="M127" i="3"/>
  <c r="M163" i="3"/>
  <c r="M200" i="3"/>
  <c r="M237" i="3"/>
  <c r="M274" i="3"/>
  <c r="M310" i="3"/>
  <c r="M346" i="3"/>
  <c r="M382" i="3"/>
  <c r="M662" i="3"/>
  <c r="M700" i="3"/>
  <c r="M718" i="3"/>
  <c r="M754" i="3"/>
  <c r="M772" i="3"/>
  <c r="M820" i="3"/>
  <c r="M838" i="3"/>
  <c r="M892" i="3"/>
  <c r="M935" i="3"/>
  <c r="M965" i="3"/>
  <c r="M983" i="3"/>
  <c r="M1019" i="3"/>
  <c r="M42" i="3"/>
  <c r="M77" i="3"/>
  <c r="M115" i="3"/>
  <c r="M151" i="3"/>
  <c r="M224" i="3"/>
  <c r="M268" i="3"/>
  <c r="M304" i="3"/>
  <c r="M340" i="3"/>
  <c r="M370" i="3"/>
  <c r="M452" i="3"/>
  <c r="M581" i="3"/>
  <c r="M629" i="3"/>
  <c r="M668" i="3"/>
  <c r="M706" i="3"/>
  <c r="M724" i="3"/>
  <c r="M760" i="3"/>
  <c r="M778" i="3"/>
  <c r="M832" i="3"/>
  <c r="M886" i="3"/>
  <c r="M916" i="3"/>
  <c r="M971" i="3"/>
  <c r="M989" i="3"/>
  <c r="M1007" i="3"/>
  <c r="M1025" i="3"/>
  <c r="M109" i="3"/>
  <c r="M218" i="3"/>
  <c r="M255" i="3"/>
  <c r="M292" i="3"/>
  <c r="M328" i="3"/>
  <c r="M364" i="3"/>
  <c r="M400" i="3"/>
  <c r="M587" i="3"/>
  <c r="M692" i="3"/>
  <c r="M712" i="3"/>
  <c r="M742" i="3"/>
  <c r="M766" i="3"/>
  <c r="M784" i="3"/>
  <c r="M929" i="3"/>
  <c r="M953" i="3"/>
  <c r="M977" i="3"/>
  <c r="M995" i="3"/>
  <c r="M1013" i="3"/>
  <c r="M1031" i="3"/>
  <c r="M35" i="3"/>
  <c r="M121" i="3"/>
  <c r="M157" i="3"/>
  <c r="M298" i="3"/>
  <c r="M334" i="3"/>
  <c r="M376" i="3"/>
  <c r="M420" i="3"/>
  <c r="M471" i="3"/>
  <c r="M561" i="3"/>
  <c r="M748" i="3"/>
  <c r="M934" i="3"/>
  <c r="M940" i="3"/>
  <c r="M946" i="3"/>
  <c r="M952" i="3"/>
  <c r="M958" i="3"/>
  <c r="M964" i="3"/>
  <c r="M970" i="3"/>
  <c r="M976" i="3"/>
  <c r="M982" i="3"/>
  <c r="M988" i="3"/>
  <c r="M994" i="3"/>
  <c r="M1000" i="3"/>
  <c r="M1006" i="3"/>
  <c r="M1012" i="3"/>
  <c r="M1018" i="3"/>
  <c r="M1024" i="3"/>
  <c r="M1030" i="3"/>
  <c r="M1042" i="3"/>
  <c r="M1048" i="3"/>
  <c r="K21" i="13"/>
  <c r="K19" i="12"/>
  <c r="M28" i="3"/>
  <c r="K22" i="28"/>
  <c r="M31" i="3"/>
  <c r="M44" i="3"/>
  <c r="M66" i="3"/>
  <c r="M79" i="3"/>
  <c r="M99" i="3"/>
  <c r="M111" i="3"/>
  <c r="M117" i="3"/>
  <c r="M123" i="3"/>
  <c r="M135" i="3"/>
  <c r="M141" i="3"/>
  <c r="M147" i="3"/>
  <c r="M153" i="3"/>
  <c r="M159" i="3"/>
  <c r="M165" i="3"/>
  <c r="M171" i="3"/>
  <c r="K21" i="7"/>
  <c r="M1054" i="3"/>
  <c r="M1078" i="3"/>
  <c r="M1090" i="3"/>
  <c r="M1096" i="3"/>
  <c r="M1114" i="3"/>
  <c r="M1186" i="3"/>
  <c r="M41" i="3"/>
  <c r="J8" i="8"/>
  <c r="J48" i="8"/>
  <c r="I49" i="8"/>
  <c r="I51" i="8"/>
  <c r="J16" i="8"/>
  <c r="I52" i="8"/>
  <c r="J49" i="8"/>
  <c r="I50" i="8"/>
  <c r="J50" i="8"/>
  <c r="J49" i="6"/>
  <c r="J39" i="1"/>
  <c r="M493" i="3"/>
  <c r="I50" i="22"/>
  <c r="J2" i="22"/>
  <c r="J7" i="22" s="1"/>
  <c r="J10" i="22"/>
  <c r="I51" i="22"/>
  <c r="I52" i="22"/>
  <c r="J49" i="22"/>
  <c r="J3" i="1"/>
  <c r="J4" i="1" s="1"/>
  <c r="J5" i="1" s="1"/>
  <c r="J6" i="1" s="1"/>
  <c r="J20" i="1"/>
  <c r="J2" i="1"/>
  <c r="J52" i="1"/>
  <c r="I50" i="1"/>
  <c r="J18" i="1"/>
  <c r="J23" i="1"/>
  <c r="J24" i="1" s="1"/>
  <c r="J19" i="1"/>
  <c r="J49" i="1"/>
  <c r="J21" i="1"/>
  <c r="M70" i="3"/>
  <c r="J52" i="9"/>
  <c r="J51" i="9"/>
  <c r="J47" i="1"/>
  <c r="J9" i="1"/>
  <c r="K22" i="18"/>
  <c r="K21" i="26"/>
  <c r="M54" i="3"/>
  <c r="M438" i="3"/>
  <c r="J14" i="1"/>
  <c r="K14" i="1"/>
  <c r="J46" i="26"/>
  <c r="M26" i="3"/>
  <c r="M46" i="3"/>
  <c r="M52" i="3"/>
  <c r="M47" i="3"/>
  <c r="M53" i="3"/>
  <c r="M76" i="3"/>
  <c r="M236" i="3"/>
  <c r="M242" i="3"/>
  <c r="M412" i="3"/>
  <c r="M175" i="3"/>
  <c r="M181" i="3"/>
  <c r="M193" i="3"/>
  <c r="M243" i="3"/>
  <c r="M249" i="3"/>
  <c r="M413" i="3"/>
  <c r="M432" i="3"/>
  <c r="M478" i="3"/>
  <c r="M498" i="3"/>
  <c r="M511" i="3"/>
  <c r="M517" i="3"/>
  <c r="M523" i="3"/>
  <c r="M535" i="3"/>
  <c r="M620" i="3"/>
  <c r="M641" i="3"/>
  <c r="M654" i="3"/>
  <c r="M674" i="3"/>
  <c r="M790" i="3"/>
  <c r="M179" i="3"/>
  <c r="M185" i="3"/>
  <c r="M241" i="3"/>
  <c r="M247" i="3"/>
  <c r="M253" i="3"/>
  <c r="M265" i="3"/>
  <c r="M430" i="3"/>
  <c r="M449" i="3"/>
  <c r="M496" i="3"/>
  <c r="M502" i="3"/>
  <c r="M509" i="3"/>
  <c r="M521" i="3"/>
  <c r="M527" i="3"/>
  <c r="M539" i="3"/>
  <c r="M545" i="3"/>
  <c r="M552" i="3"/>
  <c r="M604" i="3"/>
  <c r="M618" i="3"/>
  <c r="M625" i="3"/>
  <c r="M180" i="3"/>
  <c r="M192" i="3"/>
  <c r="M254" i="3"/>
  <c r="M260" i="3"/>
  <c r="M431" i="3"/>
  <c r="M497" i="3"/>
  <c r="M503" i="3"/>
  <c r="M540" i="3"/>
  <c r="M686" i="3"/>
  <c r="M796" i="3"/>
  <c r="M802" i="3"/>
  <c r="M808" i="3"/>
  <c r="M814" i="3"/>
  <c r="M826" i="3"/>
  <c r="M844" i="3"/>
  <c r="M856" i="3"/>
  <c r="M862" i="3"/>
  <c r="M868" i="3"/>
  <c r="M874" i="3"/>
  <c r="M898" i="3"/>
  <c r="M910" i="3"/>
  <c r="I40" i="1"/>
  <c r="L40" i="1" s="1"/>
  <c r="O40" i="1" s="1"/>
  <c r="J41" i="1"/>
  <c r="K45" i="13"/>
  <c r="K44" i="13"/>
  <c r="J46" i="13"/>
  <c r="M124" i="3"/>
  <c r="M645" i="3"/>
  <c r="M672" i="3"/>
  <c r="M678" i="3"/>
  <c r="M684" i="3"/>
  <c r="M690" i="3"/>
  <c r="M806" i="3"/>
  <c r="M818" i="3"/>
  <c r="M824" i="3"/>
  <c r="M836" i="3"/>
  <c r="M842" i="3"/>
  <c r="M685" i="3"/>
  <c r="M789" i="3"/>
  <c r="M795" i="3"/>
  <c r="M807" i="3"/>
  <c r="M813" i="3"/>
  <c r="M819" i="3"/>
  <c r="M843" i="3"/>
  <c r="M879" i="3"/>
  <c r="M904" i="3"/>
  <c r="K44" i="10"/>
  <c r="K45" i="10"/>
  <c r="I44" i="10"/>
  <c r="M74" i="3"/>
  <c r="M81" i="3"/>
  <c r="M100" i="3"/>
  <c r="M136" i="3"/>
  <c r="M148" i="3"/>
  <c r="M154" i="3"/>
  <c r="M160" i="3"/>
  <c r="M166" i="3"/>
  <c r="M203" i="3"/>
  <c r="M860" i="3"/>
  <c r="M878" i="3"/>
  <c r="M884" i="3"/>
  <c r="M902" i="3"/>
  <c r="M908" i="3"/>
  <c r="M1059" i="3"/>
  <c r="M1071" i="3"/>
  <c r="M1077" i="3"/>
  <c r="M1083" i="3"/>
  <c r="M1089" i="3"/>
  <c r="M1101" i="3"/>
  <c r="M1107" i="3"/>
  <c r="M855" i="3"/>
  <c r="M861" i="3"/>
  <c r="M867" i="3"/>
  <c r="M885" i="3"/>
  <c r="M891" i="3"/>
  <c r="M903" i="3"/>
  <c r="M1119" i="3"/>
  <c r="M1131" i="3"/>
  <c r="M1191" i="3"/>
  <c r="M1203" i="3"/>
  <c r="M1209" i="3"/>
  <c r="M1245" i="3"/>
  <c r="M1269" i="3"/>
  <c r="M1384" i="3"/>
  <c r="L35" i="27"/>
  <c r="O35" i="27" s="1"/>
  <c r="M1371" i="3"/>
  <c r="M1377" i="3"/>
  <c r="M1400" i="3"/>
  <c r="I41" i="12" l="1"/>
  <c r="I47" i="13"/>
  <c r="I46" i="26"/>
  <c r="I43" i="26"/>
  <c r="J44" i="26"/>
  <c r="L44" i="26" s="1"/>
  <c r="L45" i="26" s="1"/>
  <c r="I44" i="26"/>
  <c r="I52" i="12"/>
  <c r="J43" i="26"/>
  <c r="J44" i="16"/>
  <c r="K45" i="26"/>
  <c r="I47" i="1"/>
  <c r="L47" i="1" s="1"/>
  <c r="O47" i="1" s="1"/>
  <c r="J41" i="12"/>
  <c r="L41" i="12" s="1"/>
  <c r="O41" i="12" s="1"/>
  <c r="J51" i="22"/>
  <c r="J16" i="6"/>
  <c r="J16" i="12"/>
  <c r="I49" i="12"/>
  <c r="J43" i="16"/>
  <c r="J8" i="15"/>
  <c r="J51" i="12"/>
  <c r="J49" i="12"/>
  <c r="L49" i="12" s="1"/>
  <c r="O49" i="12" s="1"/>
  <c r="I51" i="12"/>
  <c r="K44" i="16"/>
  <c r="K45" i="16"/>
  <c r="J46" i="16"/>
  <c r="L46" i="16" s="1"/>
  <c r="O46" i="16" s="1"/>
  <c r="I50" i="15"/>
  <c r="J48" i="6"/>
  <c r="K14" i="9"/>
  <c r="I47" i="12"/>
  <c r="I47" i="11"/>
  <c r="J14" i="22"/>
  <c r="J48" i="15"/>
  <c r="L48" i="15" s="1"/>
  <c r="O48" i="15" s="1"/>
  <c r="I49" i="6"/>
  <c r="L49" i="6" s="1"/>
  <c r="O49" i="6" s="1"/>
  <c r="J16" i="15"/>
  <c r="J52" i="6"/>
  <c r="J16" i="7"/>
  <c r="I43" i="17"/>
  <c r="J22" i="12"/>
  <c r="J41" i="14"/>
  <c r="J8" i="12"/>
  <c r="J48" i="12"/>
  <c r="L48" i="12" s="1"/>
  <c r="O48" i="12" s="1"/>
  <c r="J3" i="22"/>
  <c r="J4" i="22" s="1"/>
  <c r="J5" i="22" s="1"/>
  <c r="J6" i="22" s="1"/>
  <c r="I46" i="22"/>
  <c r="L46" i="22" s="1"/>
  <c r="O46" i="22" s="1"/>
  <c r="K45" i="22"/>
  <c r="I44" i="16"/>
  <c r="J48" i="7"/>
  <c r="L48" i="7" s="1"/>
  <c r="O48" i="7" s="1"/>
  <c r="L48" i="22"/>
  <c r="O48" i="22" s="1"/>
  <c r="J14" i="7"/>
  <c r="I43" i="22"/>
  <c r="K44" i="22"/>
  <c r="J50" i="12"/>
  <c r="L50" i="12" s="1"/>
  <c r="O50" i="12" s="1"/>
  <c r="J43" i="22"/>
  <c r="J44" i="22"/>
  <c r="I44" i="22"/>
  <c r="I43" i="16"/>
  <c r="L43" i="16" s="1"/>
  <c r="O43" i="16" s="1"/>
  <c r="I475" i="3"/>
  <c r="M475" i="3" s="1"/>
  <c r="I504" i="3"/>
  <c r="M504" i="3" s="1"/>
  <c r="I571" i="3"/>
  <c r="M571" i="3" s="1"/>
  <c r="I575" i="3"/>
  <c r="M575" i="3" s="1"/>
  <c r="I40" i="26"/>
  <c r="L40" i="26" s="1"/>
  <c r="O40" i="26" s="1"/>
  <c r="I46" i="11"/>
  <c r="I41" i="26"/>
  <c r="L41" i="26" s="1"/>
  <c r="O41" i="26" s="1"/>
  <c r="J22" i="19"/>
  <c r="K52" i="26"/>
  <c r="I51" i="7"/>
  <c r="J20" i="12"/>
  <c r="B7" i="26"/>
  <c r="I33" i="26" s="1"/>
  <c r="L33" i="26" s="1"/>
  <c r="O33" i="26" s="1"/>
  <c r="J44" i="11"/>
  <c r="J22" i="9"/>
  <c r="I40" i="13"/>
  <c r="L40" i="13" s="1"/>
  <c r="O40" i="13" s="1"/>
  <c r="J20" i="22"/>
  <c r="J22" i="8"/>
  <c r="J11" i="12"/>
  <c r="I51" i="28"/>
  <c r="J22" i="28"/>
  <c r="I50" i="21"/>
  <c r="J22" i="21"/>
  <c r="J50" i="29"/>
  <c r="J22" i="29"/>
  <c r="J50" i="15"/>
  <c r="J22" i="15"/>
  <c r="J49" i="29"/>
  <c r="J50" i="11"/>
  <c r="L50" i="11" s="1"/>
  <c r="O50" i="11" s="1"/>
  <c r="J22" i="11"/>
  <c r="J51" i="29"/>
  <c r="I51" i="27"/>
  <c r="J22" i="27"/>
  <c r="K52" i="28"/>
  <c r="J9" i="26"/>
  <c r="J49" i="15"/>
  <c r="J10" i="25"/>
  <c r="J22" i="25"/>
  <c r="J48" i="13"/>
  <c r="L48" i="13" s="1"/>
  <c r="O48" i="13" s="1"/>
  <c r="J22" i="13"/>
  <c r="I49" i="10"/>
  <c r="J22" i="10"/>
  <c r="J48" i="18"/>
  <c r="J22" i="18"/>
  <c r="J15" i="29"/>
  <c r="K44" i="11"/>
  <c r="B7" i="22"/>
  <c r="I31" i="22" s="1"/>
  <c r="L31" i="22" s="1"/>
  <c r="O31" i="22" s="1"/>
  <c r="I43" i="11"/>
  <c r="L43" i="11" s="1"/>
  <c r="O43" i="11" s="1"/>
  <c r="J46" i="11"/>
  <c r="J22" i="30"/>
  <c r="B7" i="18"/>
  <c r="J22" i="14"/>
  <c r="I28" i="12"/>
  <c r="L28" i="12" s="1"/>
  <c r="O28" i="12" s="1"/>
  <c r="J23" i="12"/>
  <c r="J24" i="12" s="1"/>
  <c r="J50" i="20"/>
  <c r="J22" i="20"/>
  <c r="J48" i="24"/>
  <c r="L48" i="24" s="1"/>
  <c r="O48" i="24" s="1"/>
  <c r="J22" i="24"/>
  <c r="L50" i="9"/>
  <c r="O50" i="9" s="1"/>
  <c r="J2" i="26"/>
  <c r="J7" i="26" s="1"/>
  <c r="J22" i="26"/>
  <c r="K45" i="11"/>
  <c r="K10" i="12"/>
  <c r="L50" i="22"/>
  <c r="O50" i="22" s="1"/>
  <c r="I51" i="15"/>
  <c r="I44" i="11"/>
  <c r="J49" i="7"/>
  <c r="J22" i="7"/>
  <c r="J14" i="15"/>
  <c r="J22" i="23"/>
  <c r="J22" i="22"/>
  <c r="J14" i="19"/>
  <c r="I50" i="10"/>
  <c r="J49" i="10"/>
  <c r="I49" i="15"/>
  <c r="J2" i="17"/>
  <c r="J7" i="17" s="1"/>
  <c r="J22" i="17"/>
  <c r="I52" i="16"/>
  <c r="J22" i="16"/>
  <c r="J50" i="6"/>
  <c r="J22" i="6"/>
  <c r="K11" i="12"/>
  <c r="I52" i="6"/>
  <c r="J14" i="10"/>
  <c r="J52" i="18"/>
  <c r="J23" i="6"/>
  <c r="J24" i="6" s="1"/>
  <c r="J44" i="17"/>
  <c r="I50" i="26"/>
  <c r="I49" i="7"/>
  <c r="J50" i="7"/>
  <c r="J49" i="24"/>
  <c r="J14" i="29"/>
  <c r="K44" i="17"/>
  <c r="J8" i="6"/>
  <c r="I50" i="7"/>
  <c r="I52" i="7"/>
  <c r="J14" i="24"/>
  <c r="I41" i="14"/>
  <c r="J15" i="12"/>
  <c r="I50" i="6"/>
  <c r="I41" i="6"/>
  <c r="K15" i="22"/>
  <c r="J15" i="22" s="1"/>
  <c r="J52" i="7"/>
  <c r="I9" i="12"/>
  <c r="I51" i="24"/>
  <c r="J23" i="15"/>
  <c r="J24" i="15" s="1"/>
  <c r="I40" i="23"/>
  <c r="L40" i="23" s="1"/>
  <c r="O40" i="23" s="1"/>
  <c r="B7" i="6"/>
  <c r="I32" i="6" s="1"/>
  <c r="L32" i="6" s="1"/>
  <c r="O32" i="6" s="1"/>
  <c r="I41" i="16"/>
  <c r="L41" i="16" s="1"/>
  <c r="O41" i="16" s="1"/>
  <c r="J49" i="26"/>
  <c r="B7" i="14"/>
  <c r="I30" i="14" s="1"/>
  <c r="L30" i="14" s="1"/>
  <c r="O30" i="14" s="1"/>
  <c r="J41" i="22"/>
  <c r="J51" i="7"/>
  <c r="J43" i="12"/>
  <c r="L43" i="12" s="1"/>
  <c r="O43" i="12" s="1"/>
  <c r="B7" i="8"/>
  <c r="I4" i="8" s="1"/>
  <c r="J46" i="14"/>
  <c r="I50" i="24"/>
  <c r="I44" i="14"/>
  <c r="K52" i="17"/>
  <c r="I49" i="24"/>
  <c r="L49" i="1"/>
  <c r="O49" i="1" s="1"/>
  <c r="J52" i="8"/>
  <c r="J44" i="14"/>
  <c r="J50" i="24"/>
  <c r="J18" i="26"/>
  <c r="J8" i="29"/>
  <c r="I41" i="23"/>
  <c r="K10" i="13"/>
  <c r="J47" i="14"/>
  <c r="J8" i="11"/>
  <c r="L8" i="11" s="1"/>
  <c r="O8" i="11" s="1"/>
  <c r="K45" i="12"/>
  <c r="J48" i="11"/>
  <c r="L48" i="11" s="1"/>
  <c r="O48" i="11" s="1"/>
  <c r="I46" i="12"/>
  <c r="I52" i="11"/>
  <c r="I44" i="12"/>
  <c r="I46" i="14"/>
  <c r="K11" i="14"/>
  <c r="I43" i="14"/>
  <c r="I50" i="29"/>
  <c r="J49" i="18"/>
  <c r="J52" i="29"/>
  <c r="K52" i="13"/>
  <c r="J39" i="14"/>
  <c r="I52" i="29"/>
  <c r="J3" i="14"/>
  <c r="J4" i="14" s="1"/>
  <c r="J5" i="14" s="1"/>
  <c r="J6" i="14" s="1"/>
  <c r="K44" i="12"/>
  <c r="J52" i="22"/>
  <c r="J19" i="22"/>
  <c r="J43" i="14"/>
  <c r="J9" i="17"/>
  <c r="K44" i="14"/>
  <c r="K51" i="14"/>
  <c r="J23" i="22"/>
  <c r="J24" i="22" s="1"/>
  <c r="J10" i="24"/>
  <c r="J50" i="18"/>
  <c r="I51" i="29"/>
  <c r="J46" i="12"/>
  <c r="I49" i="29"/>
  <c r="J50" i="10"/>
  <c r="I41" i="13"/>
  <c r="I40" i="16"/>
  <c r="L40" i="16" s="1"/>
  <c r="O40" i="16" s="1"/>
  <c r="J15" i="10"/>
  <c r="L48" i="18"/>
  <c r="O48" i="18" s="1"/>
  <c r="J44" i="12"/>
  <c r="J48" i="29"/>
  <c r="L48" i="29" s="1"/>
  <c r="O48" i="29" s="1"/>
  <c r="J16" i="29"/>
  <c r="K52" i="22"/>
  <c r="I28" i="1"/>
  <c r="L28" i="1" s="1"/>
  <c r="O28" i="1" s="1"/>
  <c r="I49" i="18"/>
  <c r="J51" i="18"/>
  <c r="I44" i="21"/>
  <c r="J52" i="24"/>
  <c r="K16" i="20"/>
  <c r="J16" i="20" s="1"/>
  <c r="J19" i="8"/>
  <c r="J49" i="11"/>
  <c r="J8" i="10"/>
  <c r="J21" i="22"/>
  <c r="J14" i="25"/>
  <c r="I51" i="18"/>
  <c r="I9" i="1"/>
  <c r="L9" i="1" s="1"/>
  <c r="O9" i="1" s="1"/>
  <c r="J41" i="8"/>
  <c r="I41" i="22"/>
  <c r="I50" i="18"/>
  <c r="J16" i="10"/>
  <c r="J14" i="8"/>
  <c r="I52" i="18"/>
  <c r="J51" i="11"/>
  <c r="J52" i="26"/>
  <c r="I3" i="1"/>
  <c r="L3" i="1" s="1"/>
  <c r="O3" i="1" s="1"/>
  <c r="J10" i="26"/>
  <c r="J11" i="26"/>
  <c r="J43" i="7"/>
  <c r="J43" i="18"/>
  <c r="L48" i="6"/>
  <c r="O48" i="6" s="1"/>
  <c r="I46" i="17"/>
  <c r="I51" i="11"/>
  <c r="I49" i="26"/>
  <c r="J23" i="26"/>
  <c r="J24" i="26" s="1"/>
  <c r="J51" i="10"/>
  <c r="J18" i="22"/>
  <c r="I46" i="7"/>
  <c r="J46" i="18"/>
  <c r="I43" i="18"/>
  <c r="J9" i="22"/>
  <c r="K44" i="7"/>
  <c r="I44" i="18"/>
  <c r="I51" i="10"/>
  <c r="J46" i="17"/>
  <c r="J2" i="18"/>
  <c r="J7" i="18" s="1"/>
  <c r="I46" i="18"/>
  <c r="J50" i="26"/>
  <c r="K11" i="18"/>
  <c r="K45" i="7"/>
  <c r="K44" i="18"/>
  <c r="K45" i="18"/>
  <c r="J52" i="10"/>
  <c r="J48" i="10"/>
  <c r="L48" i="10" s="1"/>
  <c r="O48" i="10" s="1"/>
  <c r="L48" i="8"/>
  <c r="O48" i="8" s="1"/>
  <c r="J16" i="11"/>
  <c r="J10" i="18"/>
  <c r="I52" i="10"/>
  <c r="J21" i="18"/>
  <c r="J8" i="22"/>
  <c r="J51" i="26"/>
  <c r="J44" i="7"/>
  <c r="J8" i="18"/>
  <c r="K45" i="17"/>
  <c r="J21" i="26"/>
  <c r="J19" i="26"/>
  <c r="I51" i="26"/>
  <c r="K52" i="7"/>
  <c r="I3" i="13"/>
  <c r="J14" i="20"/>
  <c r="I43" i="7"/>
  <c r="J48" i="26"/>
  <c r="L48" i="26" s="1"/>
  <c r="O48" i="26" s="1"/>
  <c r="I3" i="12"/>
  <c r="I52" i="26"/>
  <c r="J8" i="26"/>
  <c r="J3" i="26"/>
  <c r="J4" i="26" s="1"/>
  <c r="J5" i="26" s="1"/>
  <c r="J6" i="26" s="1"/>
  <c r="I49" i="11"/>
  <c r="J20" i="26"/>
  <c r="J43" i="17"/>
  <c r="J46" i="7"/>
  <c r="J9" i="14"/>
  <c r="J15" i="11"/>
  <c r="I3" i="11"/>
  <c r="J41" i="10"/>
  <c r="J9" i="16"/>
  <c r="I41" i="21"/>
  <c r="J43" i="8"/>
  <c r="K52" i="10"/>
  <c r="I46" i="21"/>
  <c r="L46" i="21" s="1"/>
  <c r="O46" i="21" s="1"/>
  <c r="J52" i="21"/>
  <c r="J39" i="6"/>
  <c r="B7" i="10"/>
  <c r="I3" i="10" s="1"/>
  <c r="K44" i="21"/>
  <c r="K14" i="16"/>
  <c r="J44" i="21"/>
  <c r="I40" i="21"/>
  <c r="L40" i="21" s="1"/>
  <c r="O40" i="21" s="1"/>
  <c r="J20" i="16"/>
  <c r="J23" i="10"/>
  <c r="J24" i="10" s="1"/>
  <c r="I40" i="10"/>
  <c r="L40" i="10" s="1"/>
  <c r="O40" i="10" s="1"/>
  <c r="K45" i="23"/>
  <c r="I46" i="25"/>
  <c r="I41" i="24"/>
  <c r="J2" i="8"/>
  <c r="J7" i="8" s="1"/>
  <c r="J11" i="10"/>
  <c r="I41" i="10"/>
  <c r="I43" i="23"/>
  <c r="I46" i="23"/>
  <c r="I44" i="23"/>
  <c r="J2" i="24"/>
  <c r="J7" i="24" s="1"/>
  <c r="I52" i="24"/>
  <c r="K44" i="23"/>
  <c r="B7" i="21"/>
  <c r="I16" i="21" s="1"/>
  <c r="I41" i="8"/>
  <c r="J41" i="21"/>
  <c r="K51" i="10"/>
  <c r="J50" i="21"/>
  <c r="J43" i="23"/>
  <c r="J14" i="21"/>
  <c r="K10" i="10"/>
  <c r="J2" i="21"/>
  <c r="J7" i="21" s="1"/>
  <c r="J46" i="23"/>
  <c r="J15" i="7"/>
  <c r="I14" i="12"/>
  <c r="K10" i="15"/>
  <c r="J39" i="8"/>
  <c r="J23" i="8"/>
  <c r="J24" i="8" s="1"/>
  <c r="J3" i="8"/>
  <c r="J4" i="8" s="1"/>
  <c r="J5" i="8" s="1"/>
  <c r="J6" i="8" s="1"/>
  <c r="J51" i="24"/>
  <c r="J51" i="6"/>
  <c r="L51" i="6" s="1"/>
  <c r="O51" i="6" s="1"/>
  <c r="K11" i="27"/>
  <c r="J39" i="10"/>
  <c r="J47" i="8"/>
  <c r="J9" i="21"/>
  <c r="J3" i="16"/>
  <c r="J4" i="16" s="1"/>
  <c r="J5" i="16" s="1"/>
  <c r="J6" i="16" s="1"/>
  <c r="K44" i="25"/>
  <c r="J8" i="16"/>
  <c r="J19" i="10"/>
  <c r="K22" i="8"/>
  <c r="J15" i="16"/>
  <c r="J19" i="21"/>
  <c r="K11" i="10"/>
  <c r="J19" i="16"/>
  <c r="J9" i="8"/>
  <c r="J20" i="10"/>
  <c r="J21" i="8"/>
  <c r="J21" i="10"/>
  <c r="I51" i="21"/>
  <c r="J18" i="21"/>
  <c r="J23" i="21"/>
  <c r="J24" i="21" s="1"/>
  <c r="J20" i="8"/>
  <c r="I52" i="21"/>
  <c r="J10" i="10"/>
  <c r="J48" i="21"/>
  <c r="L48" i="21" s="1"/>
  <c r="O48" i="21" s="1"/>
  <c r="J11" i="21"/>
  <c r="J18" i="10"/>
  <c r="K45" i="21"/>
  <c r="J47" i="10"/>
  <c r="J27" i="10"/>
  <c r="J50" i="16"/>
  <c r="J16" i="16"/>
  <c r="J52" i="16"/>
  <c r="J10" i="21"/>
  <c r="J51" i="16"/>
  <c r="J14" i="23"/>
  <c r="J3" i="21"/>
  <c r="J4" i="21" s="1"/>
  <c r="J5" i="21" s="1"/>
  <c r="J6" i="21" s="1"/>
  <c r="J44" i="8"/>
  <c r="I43" i="21"/>
  <c r="J46" i="8"/>
  <c r="L46" i="8" s="1"/>
  <c r="O46" i="8" s="1"/>
  <c r="J8" i="21"/>
  <c r="I43" i="25"/>
  <c r="L43" i="25" s="1"/>
  <c r="O43" i="25" s="1"/>
  <c r="J49" i="16"/>
  <c r="I43" i="8"/>
  <c r="J44" i="25"/>
  <c r="I49" i="16"/>
  <c r="J2" i="16"/>
  <c r="J7" i="16" s="1"/>
  <c r="K52" i="21"/>
  <c r="J9" i="10"/>
  <c r="J21" i="16"/>
  <c r="J18" i="8"/>
  <c r="J46" i="25"/>
  <c r="J23" i="16"/>
  <c r="J24" i="16" s="1"/>
  <c r="J10" i="16"/>
  <c r="K45" i="25"/>
  <c r="B7" i="16"/>
  <c r="I9" i="16" s="1"/>
  <c r="J18" i="16"/>
  <c r="J51" i="21"/>
  <c r="I44" i="25"/>
  <c r="I51" i="16"/>
  <c r="I49" i="21"/>
  <c r="J43" i="21"/>
  <c r="I50" i="16"/>
  <c r="J21" i="21"/>
  <c r="J20" i="21"/>
  <c r="K45" i="8"/>
  <c r="K52" i="8"/>
  <c r="J48" i="16"/>
  <c r="L48" i="16" s="1"/>
  <c r="O48" i="16" s="1"/>
  <c r="K44" i="8"/>
  <c r="K52" i="16"/>
  <c r="J3" i="10"/>
  <c r="J4" i="10" s="1"/>
  <c r="J5" i="10" s="1"/>
  <c r="J6" i="10" s="1"/>
  <c r="J2" i="10"/>
  <c r="J7" i="10" s="1"/>
  <c r="J49" i="21"/>
  <c r="I44" i="8"/>
  <c r="J27" i="8"/>
  <c r="J44" i="28"/>
  <c r="J23" i="11"/>
  <c r="J24" i="11" s="1"/>
  <c r="J41" i="13"/>
  <c r="B7" i="27"/>
  <c r="I9" i="27" s="1"/>
  <c r="I40" i="25"/>
  <c r="L40" i="25" s="1"/>
  <c r="O40" i="25" s="1"/>
  <c r="K11" i="8"/>
  <c r="J10" i="1"/>
  <c r="K51" i="11"/>
  <c r="J18" i="12"/>
  <c r="J14" i="13"/>
  <c r="L49" i="9"/>
  <c r="O49" i="9" s="1"/>
  <c r="K11" i="26"/>
  <c r="J47" i="16"/>
  <c r="J14" i="18"/>
  <c r="K51" i="8"/>
  <c r="L51" i="8" s="1"/>
  <c r="O51" i="8" s="1"/>
  <c r="K10" i="8"/>
  <c r="K51" i="26"/>
  <c r="J19" i="18"/>
  <c r="J43" i="28"/>
  <c r="K52" i="18"/>
  <c r="K15" i="28"/>
  <c r="J15" i="28" s="1"/>
  <c r="J2" i="28"/>
  <c r="J7" i="28" s="1"/>
  <c r="J15" i="6"/>
  <c r="I44" i="9"/>
  <c r="L43" i="10"/>
  <c r="O43" i="10" s="1"/>
  <c r="J50" i="13"/>
  <c r="J10" i="27"/>
  <c r="I51" i="20"/>
  <c r="J49" i="20"/>
  <c r="J14" i="6"/>
  <c r="J52" i="11"/>
  <c r="I50" i="20"/>
  <c r="J18" i="18"/>
  <c r="K10" i="29"/>
  <c r="K15" i="26"/>
  <c r="J15" i="26" s="1"/>
  <c r="I46" i="29"/>
  <c r="L46" i="29" s="1"/>
  <c r="O46" i="29" s="1"/>
  <c r="I52" i="27"/>
  <c r="J48" i="27"/>
  <c r="L48" i="27" s="1"/>
  <c r="O48" i="27" s="1"/>
  <c r="I41" i="25"/>
  <c r="I46" i="9"/>
  <c r="J11" i="1"/>
  <c r="K16" i="26"/>
  <c r="I44" i="15"/>
  <c r="I40" i="27"/>
  <c r="L40" i="27" s="1"/>
  <c r="O40" i="27" s="1"/>
  <c r="J52" i="25"/>
  <c r="J47" i="6"/>
  <c r="J11" i="11"/>
  <c r="J27" i="1"/>
  <c r="I50" i="27"/>
  <c r="K15" i="27"/>
  <c r="J15" i="27" s="1"/>
  <c r="K10" i="1"/>
  <c r="J44" i="9"/>
  <c r="J15" i="14"/>
  <c r="J15" i="1"/>
  <c r="K51" i="1"/>
  <c r="L51" i="1" s="1"/>
  <c r="O51" i="1" s="1"/>
  <c r="I40" i="6"/>
  <c r="L40" i="6" s="1"/>
  <c r="O40" i="6" s="1"/>
  <c r="K51" i="28"/>
  <c r="K16" i="27"/>
  <c r="K51" i="29"/>
  <c r="K51" i="27"/>
  <c r="K52" i="15"/>
  <c r="J8" i="13"/>
  <c r="I43" i="9"/>
  <c r="L43" i="9" s="1"/>
  <c r="O43" i="9" s="1"/>
  <c r="K11" i="9"/>
  <c r="I44" i="29"/>
  <c r="K51" i="22"/>
  <c r="L51" i="22" s="1"/>
  <c r="O51" i="22" s="1"/>
  <c r="J41" i="7"/>
  <c r="L41" i="7" s="1"/>
  <c r="O41" i="7" s="1"/>
  <c r="J15" i="15"/>
  <c r="J3" i="18"/>
  <c r="J4" i="18" s="1"/>
  <c r="J5" i="18" s="1"/>
  <c r="J6" i="18" s="1"/>
  <c r="I49" i="20"/>
  <c r="J49" i="13"/>
  <c r="K11" i="23"/>
  <c r="J39" i="29"/>
  <c r="J2" i="20"/>
  <c r="J7" i="20" s="1"/>
  <c r="I52" i="20"/>
  <c r="J52" i="20"/>
  <c r="K10" i="9"/>
  <c r="J11" i="22"/>
  <c r="J50" i="25"/>
  <c r="I41" i="18"/>
  <c r="J21" i="20"/>
  <c r="J51" i="23"/>
  <c r="J8" i="19"/>
  <c r="J39" i="13"/>
  <c r="J9" i="6"/>
  <c r="J20" i="24"/>
  <c r="B7" i="20"/>
  <c r="I18" i="20" s="1"/>
  <c r="J52" i="13"/>
  <c r="K11" i="29"/>
  <c r="K11" i="22"/>
  <c r="J27" i="29"/>
  <c r="J16" i="13"/>
  <c r="K51" i="9"/>
  <c r="L51" i="9" s="1"/>
  <c r="O51" i="9" s="1"/>
  <c r="K16" i="22"/>
  <c r="K45" i="19"/>
  <c r="J14" i="28"/>
  <c r="K11" i="21"/>
  <c r="J41" i="18"/>
  <c r="I52" i="13"/>
  <c r="I52" i="25"/>
  <c r="J44" i="19"/>
  <c r="J10" i="9"/>
  <c r="B7" i="23"/>
  <c r="I47" i="23" s="1"/>
  <c r="J47" i="13"/>
  <c r="L47" i="13" s="1"/>
  <c r="O47" i="13" s="1"/>
  <c r="K16" i="24"/>
  <c r="J51" i="13"/>
  <c r="I44" i="19"/>
  <c r="K45" i="9"/>
  <c r="K44" i="19"/>
  <c r="J14" i="11"/>
  <c r="K51" i="21"/>
  <c r="I41" i="27"/>
  <c r="L41" i="27" s="1"/>
  <c r="O41" i="27" s="1"/>
  <c r="J11" i="20"/>
  <c r="J10" i="20"/>
  <c r="I49" i="13"/>
  <c r="J43" i="19"/>
  <c r="I43" i="19"/>
  <c r="J20" i="28"/>
  <c r="J3" i="27"/>
  <c r="J4" i="27" s="1"/>
  <c r="J5" i="27" s="1"/>
  <c r="J6" i="27" s="1"/>
  <c r="I41" i="30"/>
  <c r="J20" i="7"/>
  <c r="K52" i="23"/>
  <c r="J46" i="19"/>
  <c r="L46" i="19" s="1"/>
  <c r="O46" i="19" s="1"/>
  <c r="K44" i="9"/>
  <c r="K15" i="21"/>
  <c r="J15" i="21" s="1"/>
  <c r="K15" i="20"/>
  <c r="I43" i="29"/>
  <c r="I50" i="13"/>
  <c r="K16" i="21"/>
  <c r="J44" i="29"/>
  <c r="J41" i="6"/>
  <c r="J48" i="20"/>
  <c r="L48" i="20" s="1"/>
  <c r="O48" i="20" s="1"/>
  <c r="K16" i="28"/>
  <c r="J23" i="20"/>
  <c r="J24" i="20" s="1"/>
  <c r="K44" i="29"/>
  <c r="K45" i="29"/>
  <c r="J46" i="9"/>
  <c r="J11" i="15"/>
  <c r="J51" i="20"/>
  <c r="I40" i="7"/>
  <c r="L40" i="7" s="1"/>
  <c r="O40" i="7" s="1"/>
  <c r="J43" i="29"/>
  <c r="I51" i="13"/>
  <c r="L41" i="11"/>
  <c r="O41" i="11" s="1"/>
  <c r="J9" i="18"/>
  <c r="J51" i="27"/>
  <c r="J9" i="19"/>
  <c r="K11" i="28"/>
  <c r="I50" i="25"/>
  <c r="I43" i="15"/>
  <c r="J15" i="13"/>
  <c r="K16" i="17"/>
  <c r="J16" i="17" s="1"/>
  <c r="J20" i="15"/>
  <c r="J2" i="25"/>
  <c r="J7" i="25" s="1"/>
  <c r="I49" i="25"/>
  <c r="J14" i="30"/>
  <c r="I43" i="28"/>
  <c r="J9" i="23"/>
  <c r="J23" i="25"/>
  <c r="J24" i="25" s="1"/>
  <c r="J20" i="9"/>
  <c r="K11" i="20"/>
  <c r="B7" i="25"/>
  <c r="I29" i="25" s="1"/>
  <c r="L29" i="25" s="1"/>
  <c r="O29" i="25" s="1"/>
  <c r="I30" i="12"/>
  <c r="L30" i="12" s="1"/>
  <c r="O30" i="12" s="1"/>
  <c r="I49" i="27"/>
  <c r="J23" i="24"/>
  <c r="J24" i="24" s="1"/>
  <c r="I6" i="12"/>
  <c r="J52" i="27"/>
  <c r="J50" i="27"/>
  <c r="I15" i="12"/>
  <c r="K52" i="19"/>
  <c r="K11" i="15"/>
  <c r="J51" i="25"/>
  <c r="K16" i="18"/>
  <c r="J16" i="18" s="1"/>
  <c r="I32" i="12"/>
  <c r="L32" i="12" s="1"/>
  <c r="O32" i="12" s="1"/>
  <c r="K15" i="17"/>
  <c r="J15" i="17" s="1"/>
  <c r="J50" i="28"/>
  <c r="J49" i="25"/>
  <c r="K51" i="15"/>
  <c r="K15" i="18"/>
  <c r="J15" i="18" s="1"/>
  <c r="K11" i="17"/>
  <c r="J11" i="27"/>
  <c r="J50" i="17"/>
  <c r="J21" i="15"/>
  <c r="J25" i="8"/>
  <c r="J10" i="17"/>
  <c r="J48" i="25"/>
  <c r="L48" i="25" s="1"/>
  <c r="O48" i="25" s="1"/>
  <c r="J49" i="27"/>
  <c r="J9" i="30"/>
  <c r="I41" i="28"/>
  <c r="J11" i="8"/>
  <c r="I25" i="12"/>
  <c r="J23" i="7"/>
  <c r="J24" i="7" s="1"/>
  <c r="J23" i="18"/>
  <c r="J24" i="18" s="1"/>
  <c r="J10" i="8"/>
  <c r="I51" i="25"/>
  <c r="J2" i="27"/>
  <c r="J7" i="27" s="1"/>
  <c r="J15" i="30"/>
  <c r="J3" i="7"/>
  <c r="J4" i="7" s="1"/>
  <c r="J5" i="7" s="1"/>
  <c r="J6" i="7" s="1"/>
  <c r="I40" i="28"/>
  <c r="L40" i="28" s="1"/>
  <c r="K52" i="6"/>
  <c r="K52" i="27"/>
  <c r="I11" i="1"/>
  <c r="I32" i="1"/>
  <c r="L32" i="1" s="1"/>
  <c r="O32" i="1" s="1"/>
  <c r="I613" i="3" s="1"/>
  <c r="M613" i="3" s="1"/>
  <c r="J20" i="18"/>
  <c r="I43" i="24"/>
  <c r="K11" i="6"/>
  <c r="I38" i="12"/>
  <c r="L38" i="12" s="1"/>
  <c r="O38" i="12" s="1"/>
  <c r="I52" i="17"/>
  <c r="I43" i="27"/>
  <c r="I49" i="28"/>
  <c r="J48" i="17"/>
  <c r="L48" i="17" s="1"/>
  <c r="O48" i="17" s="1"/>
  <c r="B7" i="7"/>
  <c r="I34" i="7" s="1"/>
  <c r="L34" i="7" s="1"/>
  <c r="O34" i="7" s="1"/>
  <c r="I46" i="28"/>
  <c r="I50" i="14"/>
  <c r="J41" i="23"/>
  <c r="K11" i="16"/>
  <c r="I27" i="1"/>
  <c r="J11" i="7"/>
  <c r="J41" i="24"/>
  <c r="K10" i="6"/>
  <c r="I37" i="12"/>
  <c r="L37" i="12" s="1"/>
  <c r="O37" i="12" s="1"/>
  <c r="I21" i="12"/>
  <c r="I43" i="6"/>
  <c r="L43" i="6" s="1"/>
  <c r="O43" i="6" s="1"/>
  <c r="J27" i="16"/>
  <c r="I44" i="27"/>
  <c r="I52" i="28"/>
  <c r="J8" i="17"/>
  <c r="J11" i="19"/>
  <c r="I24" i="12"/>
  <c r="K21" i="12"/>
  <c r="K51" i="16"/>
  <c r="J19" i="15"/>
  <c r="J15" i="8"/>
  <c r="I36" i="12"/>
  <c r="L36" i="12" s="1"/>
  <c r="O36" i="12" s="1"/>
  <c r="I22" i="12"/>
  <c r="J21" i="11"/>
  <c r="J11" i="16"/>
  <c r="I40" i="9"/>
  <c r="L40" i="9" s="1"/>
  <c r="O40" i="9" s="1"/>
  <c r="J23" i="28"/>
  <c r="J24" i="28" s="1"/>
  <c r="J49" i="17"/>
  <c r="J23" i="19"/>
  <c r="J24" i="19" s="1"/>
  <c r="J2" i="11"/>
  <c r="J7" i="11" s="1"/>
  <c r="K52" i="30"/>
  <c r="J46" i="6"/>
  <c r="K52" i="12"/>
  <c r="J18" i="23"/>
  <c r="J3" i="19"/>
  <c r="J4" i="19" s="1"/>
  <c r="J5" i="19" s="1"/>
  <c r="J6" i="19" s="1"/>
  <c r="J21" i="7"/>
  <c r="I18" i="12"/>
  <c r="J25" i="16"/>
  <c r="I41" i="9"/>
  <c r="L41" i="9" s="1"/>
  <c r="O41" i="9" s="1"/>
  <c r="I50" i="28"/>
  <c r="J21" i="17"/>
  <c r="J47" i="9"/>
  <c r="I24" i="1"/>
  <c r="J44" i="6"/>
  <c r="K52" i="11"/>
  <c r="J18" i="30"/>
  <c r="J19" i="11"/>
  <c r="J23" i="13"/>
  <c r="J24" i="13" s="1"/>
  <c r="J19" i="7"/>
  <c r="I39" i="12"/>
  <c r="I50" i="17"/>
  <c r="K10" i="11"/>
  <c r="K11" i="11"/>
  <c r="J19" i="12"/>
  <c r="K44" i="6"/>
  <c r="K51" i="18"/>
  <c r="J18" i="7"/>
  <c r="I8" i="12"/>
  <c r="J9" i="27"/>
  <c r="J19" i="27"/>
  <c r="J39" i="30"/>
  <c r="I51" i="30"/>
  <c r="J19" i="30"/>
  <c r="J11" i="30"/>
  <c r="I50" i="30"/>
  <c r="J21" i="30"/>
  <c r="J50" i="30"/>
  <c r="J20" i="30"/>
  <c r="J27" i="30"/>
  <c r="J10" i="30"/>
  <c r="J48" i="30"/>
  <c r="L48" i="30" s="1"/>
  <c r="O48" i="30" s="1"/>
  <c r="J21" i="29"/>
  <c r="J10" i="29"/>
  <c r="J23" i="29"/>
  <c r="J24" i="29" s="1"/>
  <c r="J9" i="29"/>
  <c r="J18" i="29"/>
  <c r="J10" i="12"/>
  <c r="J3" i="12"/>
  <c r="J4" i="12" s="1"/>
  <c r="J5" i="12" s="1"/>
  <c r="J6" i="12" s="1"/>
  <c r="J9" i="12"/>
  <c r="J39" i="12"/>
  <c r="J2" i="12"/>
  <c r="J7" i="12" s="1"/>
  <c r="J49" i="30"/>
  <c r="J20" i="25"/>
  <c r="I49" i="30"/>
  <c r="I2" i="1"/>
  <c r="L2" i="1" s="1"/>
  <c r="O2" i="1" s="1"/>
  <c r="I5" i="1"/>
  <c r="L5" i="1" s="1"/>
  <c r="O5" i="1" s="1"/>
  <c r="K3" i="3" s="1"/>
  <c r="I8" i="1"/>
  <c r="L8" i="1" s="1"/>
  <c r="O8" i="1" s="1"/>
  <c r="I33" i="1"/>
  <c r="L33" i="1" s="1"/>
  <c r="O33" i="1" s="1"/>
  <c r="I612" i="3" s="1"/>
  <c r="M612" i="3" s="1"/>
  <c r="I14" i="1"/>
  <c r="L14" i="1" s="1"/>
  <c r="O14" i="1" s="1"/>
  <c r="I16" i="3" s="1"/>
  <c r="M16" i="3" s="1"/>
  <c r="I7" i="1"/>
  <c r="I37" i="1"/>
  <c r="L37" i="1" s="1"/>
  <c r="O37" i="1" s="1"/>
  <c r="I648" i="3" s="1"/>
  <c r="M648" i="3" s="1"/>
  <c r="I20" i="1"/>
  <c r="L20" i="1" s="1"/>
  <c r="O20" i="1" s="1"/>
  <c r="I428" i="3" s="1"/>
  <c r="M428" i="3" s="1"/>
  <c r="I38" i="1"/>
  <c r="L38" i="1" s="1"/>
  <c r="O38" i="1" s="1"/>
  <c r="I649" i="3" s="1"/>
  <c r="M649" i="3" s="1"/>
  <c r="I34" i="1"/>
  <c r="L34" i="1" s="1"/>
  <c r="O34" i="1" s="1"/>
  <c r="I617" i="3" s="1"/>
  <c r="M617" i="3" s="1"/>
  <c r="I19" i="1"/>
  <c r="L19" i="1" s="1"/>
  <c r="O19" i="1" s="1"/>
  <c r="I424" i="3" s="1"/>
  <c r="M424" i="3" s="1"/>
  <c r="J25" i="1"/>
  <c r="I31" i="1"/>
  <c r="L31" i="1" s="1"/>
  <c r="O31" i="1" s="1"/>
  <c r="I29" i="1"/>
  <c r="L29" i="1" s="1"/>
  <c r="O29" i="1" s="1"/>
  <c r="I597" i="3" s="1"/>
  <c r="M597" i="3" s="1"/>
  <c r="I4" i="1"/>
  <c r="L4" i="1" s="1"/>
  <c r="O4" i="1" s="1"/>
  <c r="I35" i="1"/>
  <c r="L35" i="1" s="1"/>
  <c r="I39" i="1"/>
  <c r="L39" i="1" s="1"/>
  <c r="O39" i="1" s="1"/>
  <c r="I960" i="3" s="1"/>
  <c r="M960" i="3" s="1"/>
  <c r="I30" i="1"/>
  <c r="L30" i="1" s="1"/>
  <c r="O30" i="1" s="1"/>
  <c r="I599" i="3" s="1"/>
  <c r="M599" i="3" s="1"/>
  <c r="I16" i="1"/>
  <c r="L16" i="1" s="1"/>
  <c r="I21" i="1"/>
  <c r="L21" i="1" s="1"/>
  <c r="O21" i="1" s="1"/>
  <c r="I437" i="3" s="1"/>
  <c r="M437" i="3" s="1"/>
  <c r="I15" i="1"/>
  <c r="I42" i="1"/>
  <c r="L42" i="1" s="1"/>
  <c r="O42" i="1" s="1"/>
  <c r="I512" i="3" s="1"/>
  <c r="M512" i="3" s="1"/>
  <c r="I6" i="1"/>
  <c r="L6" i="1" s="1"/>
  <c r="O6" i="1" s="1"/>
  <c r="K51" i="23"/>
  <c r="K15" i="23"/>
  <c r="K16" i="23"/>
  <c r="I52" i="14"/>
  <c r="J11" i="14"/>
  <c r="I51" i="14"/>
  <c r="J18" i="14"/>
  <c r="J2" i="14"/>
  <c r="J7" i="14" s="1"/>
  <c r="J21" i="14"/>
  <c r="J25" i="14"/>
  <c r="J27" i="14"/>
  <c r="I49" i="14"/>
  <c r="J52" i="14"/>
  <c r="J23" i="14"/>
  <c r="J24" i="14" s="1"/>
  <c r="J19" i="14"/>
  <c r="J50" i="14"/>
  <c r="J20" i="14"/>
  <c r="J51" i="14"/>
  <c r="J8" i="14"/>
  <c r="J10" i="14"/>
  <c r="J48" i="14"/>
  <c r="L48" i="14" s="1"/>
  <c r="O48" i="14" s="1"/>
  <c r="K20" i="13"/>
  <c r="J19" i="13"/>
  <c r="K11" i="30"/>
  <c r="K10" i="30"/>
  <c r="K51" i="30"/>
  <c r="J9" i="15"/>
  <c r="J39" i="15"/>
  <c r="J27" i="15"/>
  <c r="J3" i="15"/>
  <c r="J4" i="15" s="1"/>
  <c r="J5" i="15" s="1"/>
  <c r="J6" i="15" s="1"/>
  <c r="J2" i="7"/>
  <c r="J7" i="7" s="1"/>
  <c r="K10" i="7"/>
  <c r="J9" i="7"/>
  <c r="K11" i="7"/>
  <c r="J27" i="7"/>
  <c r="J47" i="7"/>
  <c r="K16" i="25"/>
  <c r="K51" i="25"/>
  <c r="K15" i="25"/>
  <c r="K11" i="25"/>
  <c r="J11" i="25"/>
  <c r="K22" i="29"/>
  <c r="K52" i="29"/>
  <c r="K22" i="6"/>
  <c r="J20" i="6"/>
  <c r="J21" i="6"/>
  <c r="J39" i="9"/>
  <c r="J27" i="9"/>
  <c r="I46" i="20"/>
  <c r="J47" i="12"/>
  <c r="I23" i="1"/>
  <c r="J11" i="29"/>
  <c r="I52" i="19"/>
  <c r="J25" i="12"/>
  <c r="J21" i="9"/>
  <c r="J27" i="6"/>
  <c r="I44" i="24"/>
  <c r="J18" i="24"/>
  <c r="J3" i="24"/>
  <c r="J4" i="24" s="1"/>
  <c r="J5" i="24" s="1"/>
  <c r="J6" i="24" s="1"/>
  <c r="J44" i="24"/>
  <c r="J8" i="24"/>
  <c r="I46" i="24"/>
  <c r="L46" i="24" s="1"/>
  <c r="O46" i="24" s="1"/>
  <c r="J9" i="24"/>
  <c r="K44" i="24"/>
  <c r="K45" i="24"/>
  <c r="J43" i="24"/>
  <c r="I41" i="19"/>
  <c r="J41" i="19"/>
  <c r="I40" i="19"/>
  <c r="L40" i="19" s="1"/>
  <c r="O40" i="19" s="1"/>
  <c r="B7" i="17"/>
  <c r="I47" i="17" s="1"/>
  <c r="I40" i="17"/>
  <c r="L40" i="17" s="1"/>
  <c r="O40" i="17" s="1"/>
  <c r="I41" i="17"/>
  <c r="L41" i="17" s="1"/>
  <c r="O41" i="17" s="1"/>
  <c r="K52" i="25"/>
  <c r="J18" i="25"/>
  <c r="J19" i="25"/>
  <c r="I40" i="29"/>
  <c r="L40" i="29" s="1"/>
  <c r="O40" i="29" s="1"/>
  <c r="J41" i="29"/>
  <c r="I41" i="29"/>
  <c r="B7" i="29"/>
  <c r="I28" i="29" s="1"/>
  <c r="L28" i="29" s="1"/>
  <c r="O28" i="29" s="1"/>
  <c r="I44" i="30"/>
  <c r="J43" i="30"/>
  <c r="J44" i="30"/>
  <c r="I46" i="30"/>
  <c r="I43" i="30"/>
  <c r="J47" i="30"/>
  <c r="J46" i="30"/>
  <c r="J18" i="9"/>
  <c r="I52" i="30"/>
  <c r="J3" i="25"/>
  <c r="J4" i="25" s="1"/>
  <c r="J5" i="25" s="1"/>
  <c r="J6" i="25" s="1"/>
  <c r="J9" i="25"/>
  <c r="J8" i="25"/>
  <c r="J52" i="30"/>
  <c r="J2" i="30"/>
  <c r="J7" i="30" s="1"/>
  <c r="J14" i="27"/>
  <c r="J3" i="11"/>
  <c r="J4" i="11" s="1"/>
  <c r="J5" i="11" s="1"/>
  <c r="J6" i="11" s="1"/>
  <c r="I40" i="18"/>
  <c r="L40" i="18" s="1"/>
  <c r="O40" i="18" s="1"/>
  <c r="J25" i="13"/>
  <c r="J18" i="27"/>
  <c r="J10" i="11"/>
  <c r="B7" i="28"/>
  <c r="I28" i="28" s="1"/>
  <c r="L28" i="28" s="1"/>
  <c r="J51" i="30"/>
  <c r="J20" i="29"/>
  <c r="J19" i="19"/>
  <c r="J2" i="29"/>
  <c r="J7" i="29" s="1"/>
  <c r="J20" i="13"/>
  <c r="J18" i="6"/>
  <c r="J20" i="27"/>
  <c r="J3" i="30"/>
  <c r="J4" i="30" s="1"/>
  <c r="J5" i="30" s="1"/>
  <c r="J6" i="30" s="1"/>
  <c r="B7" i="19"/>
  <c r="I14" i="19" s="1"/>
  <c r="J18" i="19"/>
  <c r="K44" i="20"/>
  <c r="J3" i="29"/>
  <c r="J4" i="29" s="1"/>
  <c r="J5" i="29" s="1"/>
  <c r="J6" i="29" s="1"/>
  <c r="J8" i="30"/>
  <c r="J52" i="15"/>
  <c r="J51" i="15"/>
  <c r="J48" i="23"/>
  <c r="L48" i="23" s="1"/>
  <c r="O48" i="23" s="1"/>
  <c r="J19" i="23"/>
  <c r="J10" i="23"/>
  <c r="J11" i="23"/>
  <c r="J49" i="23"/>
  <c r="J21" i="23"/>
  <c r="I50" i="23"/>
  <c r="J52" i="23"/>
  <c r="I52" i="23"/>
  <c r="I49" i="23"/>
  <c r="J3" i="23"/>
  <c r="J4" i="23" s="1"/>
  <c r="J5" i="23" s="1"/>
  <c r="J6" i="23" s="1"/>
  <c r="J2" i="23"/>
  <c r="J7" i="23" s="1"/>
  <c r="J50" i="23"/>
  <c r="J23" i="23"/>
  <c r="J24" i="23" s="1"/>
  <c r="I51" i="23"/>
  <c r="J20" i="23"/>
  <c r="J19" i="24"/>
  <c r="J21" i="24"/>
  <c r="K21" i="24"/>
  <c r="K52" i="24"/>
  <c r="K44" i="30"/>
  <c r="J3" i="6"/>
  <c r="J4" i="6" s="1"/>
  <c r="J5" i="6" s="1"/>
  <c r="J6" i="6" s="1"/>
  <c r="I10" i="1"/>
  <c r="J25" i="6"/>
  <c r="J19" i="29"/>
  <c r="J39" i="7"/>
  <c r="I40" i="24"/>
  <c r="L40" i="24" s="1"/>
  <c r="J19" i="6"/>
  <c r="J16" i="30"/>
  <c r="J21" i="27"/>
  <c r="J51" i="28"/>
  <c r="J52" i="28"/>
  <c r="J48" i="19"/>
  <c r="L48" i="19" s="1"/>
  <c r="O48" i="19" s="1"/>
  <c r="I50" i="19"/>
  <c r="I49" i="19"/>
  <c r="J10" i="19"/>
  <c r="J49" i="19"/>
  <c r="J52" i="19"/>
  <c r="J51" i="19"/>
  <c r="J50" i="19"/>
  <c r="J2" i="19"/>
  <c r="J7" i="19" s="1"/>
  <c r="I51" i="19"/>
  <c r="J20" i="19"/>
  <c r="J14" i="17"/>
  <c r="J9" i="28"/>
  <c r="J21" i="19"/>
  <c r="J27" i="12"/>
  <c r="I25" i="1"/>
  <c r="J49" i="14"/>
  <c r="J9" i="9"/>
  <c r="J10" i="7"/>
  <c r="B7" i="24"/>
  <c r="I25" i="24" s="1"/>
  <c r="J8" i="23"/>
  <c r="J21" i="25"/>
  <c r="K15" i="19"/>
  <c r="J15" i="19" s="1"/>
  <c r="K11" i="19"/>
  <c r="J27" i="11"/>
  <c r="J25" i="11"/>
  <c r="J44" i="20"/>
  <c r="J43" i="20"/>
  <c r="J8" i="20"/>
  <c r="J9" i="20"/>
  <c r="I44" i="20"/>
  <c r="J18" i="20"/>
  <c r="I43" i="20"/>
  <c r="J46" i="20"/>
  <c r="J23" i="30"/>
  <c r="J24" i="30" s="1"/>
  <c r="J47" i="29"/>
  <c r="J39" i="11"/>
  <c r="J47" i="11"/>
  <c r="K25" i="6"/>
  <c r="J10" i="6"/>
  <c r="J2" i="6"/>
  <c r="J7" i="6" s="1"/>
  <c r="I36" i="1"/>
  <c r="L36" i="1" s="1"/>
  <c r="O36" i="1" s="1"/>
  <c r="I647" i="3" s="1"/>
  <c r="M647" i="3" s="1"/>
  <c r="J9" i="13"/>
  <c r="K45" i="30"/>
  <c r="J10" i="13"/>
  <c r="J2" i="15"/>
  <c r="J7" i="15" s="1"/>
  <c r="J23" i="27"/>
  <c r="J24" i="27" s="1"/>
  <c r="J16" i="14"/>
  <c r="K16" i="19"/>
  <c r="K52" i="9"/>
  <c r="L52" i="9" s="1"/>
  <c r="O52" i="9" s="1"/>
  <c r="J3" i="20"/>
  <c r="J4" i="20" s="1"/>
  <c r="J5" i="20" s="1"/>
  <c r="J6" i="20" s="1"/>
  <c r="I18" i="1"/>
  <c r="L18" i="1" s="1"/>
  <c r="O18" i="1" s="1"/>
  <c r="B7" i="9"/>
  <c r="I29" i="9" s="1"/>
  <c r="L29" i="9" s="1"/>
  <c r="O29" i="9" s="1"/>
  <c r="J2" i="9"/>
  <c r="J7" i="9" s="1"/>
  <c r="B7" i="30"/>
  <c r="I9" i="30" s="1"/>
  <c r="K51" i="13"/>
  <c r="J23" i="17"/>
  <c r="J24" i="17" s="1"/>
  <c r="I51" i="17"/>
  <c r="J41" i="28"/>
  <c r="J43" i="27"/>
  <c r="K52" i="14"/>
  <c r="K11" i="24"/>
  <c r="J11" i="9"/>
  <c r="J43" i="15"/>
  <c r="I40" i="30"/>
  <c r="L40" i="30" s="1"/>
  <c r="O40" i="30" s="1"/>
  <c r="J21" i="12"/>
  <c r="K51" i="19"/>
  <c r="J11" i="6"/>
  <c r="J18" i="13"/>
  <c r="K11" i="13"/>
  <c r="I33" i="12"/>
  <c r="L33" i="12" s="1"/>
  <c r="O33" i="12" s="1"/>
  <c r="I10" i="12"/>
  <c r="I27" i="12"/>
  <c r="J19" i="20"/>
  <c r="J11" i="28"/>
  <c r="J41" i="15"/>
  <c r="J23" i="9"/>
  <c r="J24" i="9" s="1"/>
  <c r="J46" i="28"/>
  <c r="J44" i="15"/>
  <c r="I19" i="12"/>
  <c r="J9" i="11"/>
  <c r="I40" i="20"/>
  <c r="L40" i="20" s="1"/>
  <c r="O40" i="20" s="1"/>
  <c r="I44" i="28"/>
  <c r="J46" i="27"/>
  <c r="J19" i="9"/>
  <c r="K44" i="15"/>
  <c r="J41" i="30"/>
  <c r="J11" i="13"/>
  <c r="I35" i="12"/>
  <c r="L35" i="12" s="1"/>
  <c r="O35" i="12" s="1"/>
  <c r="I23" i="12"/>
  <c r="I31" i="12"/>
  <c r="L31" i="12" s="1"/>
  <c r="O31" i="12" s="1"/>
  <c r="B7" i="15"/>
  <c r="I32" i="15" s="1"/>
  <c r="L32" i="15" s="1"/>
  <c r="O32" i="15" s="1"/>
  <c r="J8" i="27"/>
  <c r="J3" i="17"/>
  <c r="J4" i="17" s="1"/>
  <c r="J5" i="17" s="1"/>
  <c r="J6" i="17" s="1"/>
  <c r="J11" i="24"/>
  <c r="I41" i="20"/>
  <c r="L41" i="20" s="1"/>
  <c r="O41" i="20" s="1"/>
  <c r="K15" i="24"/>
  <c r="J15" i="24" s="1"/>
  <c r="I46" i="15"/>
  <c r="L46" i="15" s="1"/>
  <c r="O46" i="15" s="1"/>
  <c r="J51" i="17"/>
  <c r="J18" i="17"/>
  <c r="K45" i="6"/>
  <c r="J3" i="13"/>
  <c r="J4" i="13" s="1"/>
  <c r="J5" i="13" s="1"/>
  <c r="J6" i="13" s="1"/>
  <c r="J47" i="15"/>
  <c r="K44" i="28"/>
  <c r="J44" i="27"/>
  <c r="K45" i="15"/>
  <c r="J27" i="13"/>
  <c r="L16" i="12"/>
  <c r="J10" i="15"/>
  <c r="I7" i="12"/>
  <c r="I20" i="12"/>
  <c r="I2" i="12"/>
  <c r="J18" i="28"/>
  <c r="J20" i="11"/>
  <c r="I46" i="6"/>
  <c r="J20" i="17"/>
  <c r="J41" i="25"/>
  <c r="I44" i="6"/>
  <c r="J21" i="28"/>
  <c r="J2" i="13"/>
  <c r="J7" i="13" s="1"/>
  <c r="I46" i="27"/>
  <c r="J8" i="28"/>
  <c r="K52" i="20"/>
  <c r="J20" i="20"/>
  <c r="J18" i="11"/>
  <c r="J21" i="13"/>
  <c r="J11" i="18"/>
  <c r="I29" i="12"/>
  <c r="L29" i="12" s="1"/>
  <c r="O29" i="12" s="1"/>
  <c r="I34" i="12"/>
  <c r="L34" i="12" s="1"/>
  <c r="O34" i="12" s="1"/>
  <c r="J19" i="28"/>
  <c r="J11" i="17"/>
  <c r="I49" i="17"/>
  <c r="J3" i="9"/>
  <c r="J4" i="9" s="1"/>
  <c r="J5" i="9" s="1"/>
  <c r="J6" i="9" s="1"/>
  <c r="J3" i="28"/>
  <c r="J4" i="28" s="1"/>
  <c r="J5" i="28" s="1"/>
  <c r="J6" i="28" s="1"/>
  <c r="J19" i="17"/>
  <c r="J52" i="17"/>
  <c r="I4" i="12"/>
  <c r="I5" i="12"/>
  <c r="I41" i="15"/>
  <c r="J10" i="28"/>
  <c r="K45" i="27"/>
  <c r="J49" i="28"/>
  <c r="J18" i="15"/>
  <c r="I11" i="12"/>
  <c r="I42" i="12"/>
  <c r="L42" i="12" s="1"/>
  <c r="O42" i="12" s="1"/>
  <c r="J14" i="12"/>
  <c r="J48" i="28"/>
  <c r="L48" i="28" s="1"/>
  <c r="L43" i="13"/>
  <c r="O43" i="13" s="1"/>
  <c r="L44" i="1"/>
  <c r="L45" i="1" s="1"/>
  <c r="O45" i="1" s="1"/>
  <c r="L43" i="1"/>
  <c r="O43" i="1" s="1"/>
  <c r="I510" i="3" s="1"/>
  <c r="M510" i="3" s="1"/>
  <c r="L41" i="1"/>
  <c r="O41" i="1" s="1"/>
  <c r="I515" i="3" s="1"/>
  <c r="M515" i="3" s="1"/>
  <c r="L44" i="10"/>
  <c r="L45" i="10" s="1"/>
  <c r="O45" i="10" s="1"/>
  <c r="L46" i="1"/>
  <c r="O46" i="1" s="1"/>
  <c r="I188" i="3" s="1"/>
  <c r="M188" i="3" s="1"/>
  <c r="I22" i="11"/>
  <c r="L49" i="22"/>
  <c r="O49" i="22" s="1"/>
  <c r="L46" i="13"/>
  <c r="O46" i="13" s="1"/>
  <c r="L52" i="1"/>
  <c r="O52" i="1" s="1"/>
  <c r="I11" i="11"/>
  <c r="I34" i="11"/>
  <c r="L34" i="11" s="1"/>
  <c r="O34" i="11" s="1"/>
  <c r="L50" i="1"/>
  <c r="O50" i="1" s="1"/>
  <c r="I35" i="11"/>
  <c r="L35" i="11" s="1"/>
  <c r="O35" i="11" s="1"/>
  <c r="I30" i="11"/>
  <c r="L30" i="11" s="1"/>
  <c r="O30" i="11" s="1"/>
  <c r="L22" i="1"/>
  <c r="O22" i="1" s="1"/>
  <c r="I450" i="3" s="1"/>
  <c r="M450" i="3" s="1"/>
  <c r="I20" i="11"/>
  <c r="I4" i="11"/>
  <c r="I15" i="11"/>
  <c r="I28" i="11"/>
  <c r="L28" i="11" s="1"/>
  <c r="O28" i="11" s="1"/>
  <c r="I29" i="11"/>
  <c r="L29" i="11" s="1"/>
  <c r="O29" i="11" s="1"/>
  <c r="I23" i="11"/>
  <c r="L51" i="12"/>
  <c r="O51" i="12" s="1"/>
  <c r="L43" i="26"/>
  <c r="O43" i="26" s="1"/>
  <c r="L49" i="8"/>
  <c r="O49" i="8" s="1"/>
  <c r="I5" i="11"/>
  <c r="I6" i="11"/>
  <c r="I16" i="11"/>
  <c r="I37" i="11"/>
  <c r="L37" i="11" s="1"/>
  <c r="O37" i="11" s="1"/>
  <c r="I33" i="11"/>
  <c r="L33" i="11" s="1"/>
  <c r="O33" i="11" s="1"/>
  <c r="I7" i="11"/>
  <c r="I42" i="11"/>
  <c r="L42" i="11" s="1"/>
  <c r="O42" i="11" s="1"/>
  <c r="I19" i="11"/>
  <c r="L44" i="13"/>
  <c r="O44" i="13" s="1"/>
  <c r="I32" i="11"/>
  <c r="L32" i="11" s="1"/>
  <c r="O32" i="11" s="1"/>
  <c r="I25" i="11"/>
  <c r="I36" i="11"/>
  <c r="L36" i="11" s="1"/>
  <c r="O36" i="11" s="1"/>
  <c r="I14" i="11"/>
  <c r="I10" i="11"/>
  <c r="I27" i="11"/>
  <c r="I39" i="11"/>
  <c r="I31" i="11"/>
  <c r="L31" i="11" s="1"/>
  <c r="O31" i="11" s="1"/>
  <c r="I24" i="11"/>
  <c r="I21" i="11"/>
  <c r="I38" i="11"/>
  <c r="L38" i="11" s="1"/>
  <c r="O38" i="11" s="1"/>
  <c r="I9" i="11"/>
  <c r="I2" i="11"/>
  <c r="I18" i="11"/>
  <c r="I467" i="3"/>
  <c r="J7" i="1"/>
  <c r="L46" i="26"/>
  <c r="L50" i="8"/>
  <c r="O50" i="8" s="1"/>
  <c r="I23" i="13"/>
  <c r="I5" i="13"/>
  <c r="I37" i="13"/>
  <c r="L37" i="13" s="1"/>
  <c r="O37" i="13" s="1"/>
  <c r="I39" i="13"/>
  <c r="I38" i="13"/>
  <c r="L38" i="13" s="1"/>
  <c r="O38" i="13" s="1"/>
  <c r="I6" i="13"/>
  <c r="I36" i="13"/>
  <c r="L36" i="13" s="1"/>
  <c r="O36" i="13" s="1"/>
  <c r="I32" i="13"/>
  <c r="L32" i="13" s="1"/>
  <c r="O32" i="13" s="1"/>
  <c r="I42" i="13"/>
  <c r="L42" i="13" s="1"/>
  <c r="O42" i="13" s="1"/>
  <c r="I24" i="13"/>
  <c r="I35" i="13"/>
  <c r="L35" i="13" s="1"/>
  <c r="O35" i="13" s="1"/>
  <c r="I15" i="13"/>
  <c r="I7" i="13"/>
  <c r="I28" i="13"/>
  <c r="L28" i="13" s="1"/>
  <c r="O28" i="13" s="1"/>
  <c r="I25" i="13"/>
  <c r="I30" i="13"/>
  <c r="L30" i="13" s="1"/>
  <c r="O30" i="13" s="1"/>
  <c r="I29" i="13"/>
  <c r="L29" i="13" s="1"/>
  <c r="O29" i="13" s="1"/>
  <c r="I31" i="13"/>
  <c r="L31" i="13" s="1"/>
  <c r="O31" i="13" s="1"/>
  <c r="I2" i="13"/>
  <c r="I22" i="13"/>
  <c r="I4" i="13"/>
  <c r="I10" i="13"/>
  <c r="I27" i="13"/>
  <c r="I18" i="13"/>
  <c r="I19" i="13"/>
  <c r="I11" i="13"/>
  <c r="I8" i="13"/>
  <c r="I33" i="13"/>
  <c r="L33" i="13" s="1"/>
  <c r="O33" i="13" s="1"/>
  <c r="I20" i="13"/>
  <c r="I34" i="13"/>
  <c r="L34" i="13" s="1"/>
  <c r="O34" i="13" s="1"/>
  <c r="I14" i="13"/>
  <c r="I16" i="13"/>
  <c r="I21" i="13"/>
  <c r="I9" i="13"/>
  <c r="L52" i="12" l="1"/>
  <c r="O52" i="12" s="1"/>
  <c r="I25" i="26"/>
  <c r="I4" i="26"/>
  <c r="L44" i="16"/>
  <c r="O44" i="16" s="1"/>
  <c r="L41" i="22"/>
  <c r="O41" i="22" s="1"/>
  <c r="L49" i="29"/>
  <c r="O49" i="29" s="1"/>
  <c r="I47" i="9"/>
  <c r="L47" i="9" s="1"/>
  <c r="O47" i="9" s="1"/>
  <c r="I32" i="26"/>
  <c r="L32" i="26" s="1"/>
  <c r="O32" i="26" s="1"/>
  <c r="I47" i="29"/>
  <c r="L47" i="29" s="1"/>
  <c r="O47" i="29" s="1"/>
  <c r="I47" i="19"/>
  <c r="L47" i="30"/>
  <c r="O47" i="30" s="1"/>
  <c r="L23" i="11"/>
  <c r="L24" i="11" s="1"/>
  <c r="O24" i="11" s="1"/>
  <c r="I18" i="26"/>
  <c r="L18" i="26" s="1"/>
  <c r="O18" i="26" s="1"/>
  <c r="L47" i="11"/>
  <c r="O47" i="11" s="1"/>
  <c r="I3" i="26"/>
  <c r="L3" i="26" s="1"/>
  <c r="O3" i="26" s="1"/>
  <c r="I31" i="14"/>
  <c r="L31" i="14" s="1"/>
  <c r="O31" i="14" s="1"/>
  <c r="I47" i="27"/>
  <c r="I3" i="22"/>
  <c r="L3" i="22" s="1"/>
  <c r="O3" i="22" s="1"/>
  <c r="L43" i="17"/>
  <c r="O43" i="17" s="1"/>
  <c r="I47" i="30"/>
  <c r="I25" i="22"/>
  <c r="I14" i="26"/>
  <c r="L14" i="26" s="1"/>
  <c r="O14" i="26" s="1"/>
  <c r="I47" i="26"/>
  <c r="B2" i="2"/>
  <c r="I4" i="14"/>
  <c r="L4" i="14" s="1"/>
  <c r="O4" i="14" s="1"/>
  <c r="I47" i="25"/>
  <c r="I33" i="14"/>
  <c r="L33" i="14" s="1"/>
  <c r="O33" i="14" s="1"/>
  <c r="L47" i="12"/>
  <c r="O47" i="12" s="1"/>
  <c r="I47" i="21"/>
  <c r="I47" i="20"/>
  <c r="L23" i="13"/>
  <c r="L24" i="13" s="1"/>
  <c r="O24" i="13" s="1"/>
  <c r="I47" i="15"/>
  <c r="I2" i="14"/>
  <c r="L2" i="14" s="1"/>
  <c r="O2" i="14" s="1"/>
  <c r="L47" i="15"/>
  <c r="O47" i="15" s="1"/>
  <c r="L50" i="15"/>
  <c r="O50" i="15" s="1"/>
  <c r="I47" i="24"/>
  <c r="I47" i="6"/>
  <c r="L47" i="6" s="1"/>
  <c r="O47" i="6" s="1"/>
  <c r="I15" i="14"/>
  <c r="L15" i="14" s="1"/>
  <c r="I9" i="8"/>
  <c r="L23" i="12"/>
  <c r="L24" i="12" s="1"/>
  <c r="I47" i="28"/>
  <c r="I47" i="10"/>
  <c r="I27" i="18"/>
  <c r="I47" i="18"/>
  <c r="L47" i="10"/>
  <c r="O47" i="10" s="1"/>
  <c r="L44" i="22"/>
  <c r="O44" i="22" s="1"/>
  <c r="I47" i="16"/>
  <c r="L47" i="16" s="1"/>
  <c r="O47" i="16" s="1"/>
  <c r="I36" i="14"/>
  <c r="L36" i="14" s="1"/>
  <c r="O36" i="14" s="1"/>
  <c r="I47" i="7"/>
  <c r="L47" i="7" s="1"/>
  <c r="O47" i="7" s="1"/>
  <c r="I6" i="14"/>
  <c r="L6" i="14" s="1"/>
  <c r="O6" i="14" s="1"/>
  <c r="L46" i="7"/>
  <c r="O46" i="7" s="1"/>
  <c r="I47" i="8"/>
  <c r="L47" i="8" s="1"/>
  <c r="O47" i="8" s="1"/>
  <c r="I47" i="22"/>
  <c r="I47" i="14"/>
  <c r="L47" i="14" s="1"/>
  <c r="O47" i="14" s="1"/>
  <c r="I24" i="14"/>
  <c r="I22" i="14"/>
  <c r="L22" i="14" s="1"/>
  <c r="O22" i="14" s="1"/>
  <c r="L50" i="20"/>
  <c r="O50" i="20" s="1"/>
  <c r="L46" i="17"/>
  <c r="O46" i="17" s="1"/>
  <c r="I28" i="22"/>
  <c r="L28" i="22" s="1"/>
  <c r="O28" i="22" s="1"/>
  <c r="I14" i="14"/>
  <c r="L14" i="14" s="1"/>
  <c r="O14" i="14" s="1"/>
  <c r="L22" i="12"/>
  <c r="O22" i="12" s="1"/>
  <c r="L41" i="14"/>
  <c r="O41" i="14" s="1"/>
  <c r="I19" i="22"/>
  <c r="L19" i="22" s="1"/>
  <c r="O19" i="22" s="1"/>
  <c r="I2" i="22"/>
  <c r="L2" i="22" s="1"/>
  <c r="O2" i="22" s="1"/>
  <c r="I25" i="8"/>
  <c r="L25" i="8" s="1"/>
  <c r="L26" i="8" s="1"/>
  <c r="O26" i="8" s="1"/>
  <c r="L49" i="11"/>
  <c r="O49" i="11" s="1"/>
  <c r="I10" i="14"/>
  <c r="L10" i="14" s="1"/>
  <c r="L46" i="11"/>
  <c r="O46" i="11" s="1"/>
  <c r="I42" i="22"/>
  <c r="L42" i="22" s="1"/>
  <c r="O42" i="22" s="1"/>
  <c r="L8" i="12"/>
  <c r="O8" i="12" s="1"/>
  <c r="I20" i="14"/>
  <c r="L20" i="14" s="1"/>
  <c r="O20" i="14" s="1"/>
  <c r="I14" i="22"/>
  <c r="L14" i="22" s="1"/>
  <c r="O14" i="22" s="1"/>
  <c r="I21" i="22"/>
  <c r="L21" i="22" s="1"/>
  <c r="O21" i="22" s="1"/>
  <c r="I29" i="22"/>
  <c r="L29" i="22" s="1"/>
  <c r="O29" i="22" s="1"/>
  <c r="I30" i="26"/>
  <c r="L30" i="26" s="1"/>
  <c r="O30" i="26" s="1"/>
  <c r="L20" i="12"/>
  <c r="O20" i="12" s="1"/>
  <c r="I9" i="25"/>
  <c r="L9" i="25" s="1"/>
  <c r="O9" i="25" s="1"/>
  <c r="I19" i="26"/>
  <c r="L19" i="26" s="1"/>
  <c r="O19" i="26" s="1"/>
  <c r="I15" i="26"/>
  <c r="L15" i="26" s="1"/>
  <c r="I22" i="26"/>
  <c r="L22" i="26" s="1"/>
  <c r="O22" i="26" s="1"/>
  <c r="I8" i="26"/>
  <c r="L8" i="26" s="1"/>
  <c r="O8" i="26" s="1"/>
  <c r="L51" i="7"/>
  <c r="O51" i="7" s="1"/>
  <c r="I10" i="26"/>
  <c r="L10" i="26" s="1"/>
  <c r="I42" i="26"/>
  <c r="L42" i="26" s="1"/>
  <c r="O42" i="26" s="1"/>
  <c r="L43" i="22"/>
  <c r="O43" i="22" s="1"/>
  <c r="I33" i="22"/>
  <c r="L33" i="22" s="1"/>
  <c r="O33" i="22" s="1"/>
  <c r="I6" i="26"/>
  <c r="L6" i="26" s="1"/>
  <c r="O6" i="26" s="1"/>
  <c r="I21" i="26"/>
  <c r="L21" i="26" s="1"/>
  <c r="O21" i="26" s="1"/>
  <c r="O48" i="28"/>
  <c r="R48" i="1"/>
  <c r="S48" i="1" s="1"/>
  <c r="I7" i="18"/>
  <c r="L7" i="18" s="1"/>
  <c r="O7" i="18" s="1"/>
  <c r="I34" i="22"/>
  <c r="L34" i="22" s="1"/>
  <c r="O34" i="22" s="1"/>
  <c r="I7" i="26"/>
  <c r="L7" i="26" s="1"/>
  <c r="O7" i="26" s="1"/>
  <c r="I9" i="26"/>
  <c r="L9" i="26" s="1"/>
  <c r="O9" i="26" s="1"/>
  <c r="I16" i="26"/>
  <c r="O28" i="28"/>
  <c r="L41" i="23"/>
  <c r="O41" i="23" s="1"/>
  <c r="L44" i="11"/>
  <c r="O44" i="11" s="1"/>
  <c r="I9" i="9"/>
  <c r="L9" i="9" s="1"/>
  <c r="O9" i="9" s="1"/>
  <c r="I5" i="26"/>
  <c r="L5" i="26" s="1"/>
  <c r="O5" i="26" s="1"/>
  <c r="I7" i="22"/>
  <c r="L7" i="22" s="1"/>
  <c r="O7" i="22" s="1"/>
  <c r="I39" i="26"/>
  <c r="L39" i="26" s="1"/>
  <c r="O39" i="26" s="1"/>
  <c r="L43" i="14"/>
  <c r="O43" i="14" s="1"/>
  <c r="I20" i="18"/>
  <c r="L20" i="18" s="1"/>
  <c r="O20" i="18" s="1"/>
  <c r="I23" i="26"/>
  <c r="L23" i="26" s="1"/>
  <c r="L24" i="26" s="1"/>
  <c r="O24" i="26" s="1"/>
  <c r="I31" i="26"/>
  <c r="L31" i="26" s="1"/>
  <c r="O31" i="26" s="1"/>
  <c r="I32" i="22"/>
  <c r="L32" i="22" s="1"/>
  <c r="O32" i="22" s="1"/>
  <c r="I29" i="26"/>
  <c r="L29" i="26" s="1"/>
  <c r="O29" i="26" s="1"/>
  <c r="I27" i="26"/>
  <c r="I28" i="6"/>
  <c r="L28" i="6" s="1"/>
  <c r="O28" i="6" s="1"/>
  <c r="L52" i="6"/>
  <c r="O52" i="6" s="1"/>
  <c r="L51" i="24"/>
  <c r="O51" i="24" s="1"/>
  <c r="L50" i="21"/>
  <c r="O50" i="21" s="1"/>
  <c r="I8" i="18"/>
  <c r="L8" i="18" s="1"/>
  <c r="O8" i="18" s="1"/>
  <c r="I6" i="18"/>
  <c r="L6" i="18" s="1"/>
  <c r="O6" i="18" s="1"/>
  <c r="I20" i="26"/>
  <c r="L20" i="26" s="1"/>
  <c r="O20" i="26" s="1"/>
  <c r="I28" i="26"/>
  <c r="L28" i="26" s="1"/>
  <c r="O28" i="26" s="1"/>
  <c r="I32" i="8"/>
  <c r="L32" i="8" s="1"/>
  <c r="O32" i="8" s="1"/>
  <c r="I15" i="22"/>
  <c r="L15" i="22" s="1"/>
  <c r="I24" i="26"/>
  <c r="I36" i="26"/>
  <c r="L36" i="26" s="1"/>
  <c r="O36" i="26" s="1"/>
  <c r="I2" i="26"/>
  <c r="L2" i="26" s="1"/>
  <c r="O2" i="26" s="1"/>
  <c r="I38" i="26"/>
  <c r="L38" i="26" s="1"/>
  <c r="O38" i="26" s="1"/>
  <c r="I37" i="22"/>
  <c r="L37" i="22" s="1"/>
  <c r="O37" i="22" s="1"/>
  <c r="O40" i="28"/>
  <c r="R40" i="1"/>
  <c r="S40" i="1" s="1"/>
  <c r="L46" i="14"/>
  <c r="O46" i="14" s="1"/>
  <c r="I42" i="18"/>
  <c r="L42" i="18" s="1"/>
  <c r="O42" i="18" s="1"/>
  <c r="I11" i="26"/>
  <c r="L11" i="26" s="1"/>
  <c r="I31" i="8"/>
  <c r="L31" i="8" s="1"/>
  <c r="O31" i="8" s="1"/>
  <c r="I23" i="22"/>
  <c r="L23" i="22" s="1"/>
  <c r="L24" i="22" s="1"/>
  <c r="O24" i="22" s="1"/>
  <c r="I34" i="26"/>
  <c r="L34" i="26" s="1"/>
  <c r="O34" i="26" s="1"/>
  <c r="I37" i="26"/>
  <c r="L37" i="26" s="1"/>
  <c r="O37" i="26" s="1"/>
  <c r="I9" i="22"/>
  <c r="L9" i="22" s="1"/>
  <c r="O9" i="22" s="1"/>
  <c r="I558" i="3"/>
  <c r="M558" i="3" s="1"/>
  <c r="I606" i="3"/>
  <c r="M606" i="3" s="1"/>
  <c r="I464" i="3"/>
  <c r="M464" i="3" s="1"/>
  <c r="I491" i="3"/>
  <c r="M491" i="3" s="1"/>
  <c r="I483" i="3"/>
  <c r="M483" i="3" s="1"/>
  <c r="I522" i="3"/>
  <c r="M522" i="3" s="1"/>
  <c r="I240" i="3"/>
  <c r="M240" i="3" s="1"/>
  <c r="I223" i="3"/>
  <c r="M223" i="3" s="1"/>
  <c r="I401" i="3"/>
  <c r="M401" i="3" s="1"/>
  <c r="I422" i="3"/>
  <c r="M422" i="3" s="1"/>
  <c r="I12" i="3"/>
  <c r="M12" i="3" s="1"/>
  <c r="I11" i="3"/>
  <c r="I472" i="3"/>
  <c r="M472" i="3" s="1"/>
  <c r="I480" i="3"/>
  <c r="M480" i="3" s="1"/>
  <c r="I551" i="3"/>
  <c r="M551" i="3" s="1"/>
  <c r="I557" i="3"/>
  <c r="M557" i="3" s="1"/>
  <c r="K19" i="3"/>
  <c r="K36" i="3"/>
  <c r="M36" i="3" s="1"/>
  <c r="I403" i="3"/>
  <c r="M403" i="3" s="1"/>
  <c r="I9" i="3"/>
  <c r="M9" i="3" s="1"/>
  <c r="I474" i="3"/>
  <c r="M474" i="3" s="1"/>
  <c r="I482" i="3"/>
  <c r="M482" i="3" s="1"/>
  <c r="I569" i="3"/>
  <c r="M569" i="3" s="1"/>
  <c r="I573" i="3"/>
  <c r="M573" i="3" s="1"/>
  <c r="I195" i="3"/>
  <c r="M195" i="3" s="1"/>
  <c r="I210" i="3"/>
  <c r="M210" i="3" s="1"/>
  <c r="I564" i="3"/>
  <c r="M564" i="3" s="1"/>
  <c r="I6" i="3"/>
  <c r="M6" i="3" s="1"/>
  <c r="K2" i="3"/>
  <c r="K25" i="3"/>
  <c r="I565" i="3"/>
  <c r="M565" i="3" s="1"/>
  <c r="I4" i="3"/>
  <c r="M4" i="3" s="1"/>
  <c r="I549" i="3"/>
  <c r="M549" i="3" s="1"/>
  <c r="I555" i="3"/>
  <c r="M555" i="3" s="1"/>
  <c r="I603" i="3"/>
  <c r="M603" i="3" s="1"/>
  <c r="I23" i="3"/>
  <c r="M23" i="3" s="1"/>
  <c r="I477" i="3"/>
  <c r="M477" i="3" s="1"/>
  <c r="I485" i="3"/>
  <c r="M485" i="3" s="1"/>
  <c r="I601" i="3"/>
  <c r="M601" i="3" s="1"/>
  <c r="I605" i="3"/>
  <c r="M605" i="3" s="1"/>
  <c r="I416" i="3"/>
  <c r="M416" i="3" s="1"/>
  <c r="I8" i="3"/>
  <c r="M8" i="3" s="1"/>
  <c r="I407" i="3"/>
  <c r="M407" i="3" s="1"/>
  <c r="I5" i="3"/>
  <c r="M5" i="3" s="1"/>
  <c r="I14" i="3"/>
  <c r="M14" i="3" s="1"/>
  <c r="I33" i="3"/>
  <c r="M33" i="3" s="1"/>
  <c r="I429" i="3"/>
  <c r="M429" i="3" s="1"/>
  <c r="I440" i="3"/>
  <c r="M440" i="3" s="1"/>
  <c r="I602" i="3"/>
  <c r="M602" i="3" s="1"/>
  <c r="I24" i="3"/>
  <c r="M24" i="3" s="1"/>
  <c r="L49" i="10"/>
  <c r="O49" i="10" s="1"/>
  <c r="I39" i="18"/>
  <c r="L39" i="18" s="1"/>
  <c r="O39" i="18" s="1"/>
  <c r="I5" i="8"/>
  <c r="L5" i="8" s="1"/>
  <c r="O5" i="8" s="1"/>
  <c r="O24" i="12"/>
  <c r="I30" i="8"/>
  <c r="L30" i="8" s="1"/>
  <c r="O30" i="8" s="1"/>
  <c r="I34" i="8"/>
  <c r="L34" i="8" s="1"/>
  <c r="O34" i="8" s="1"/>
  <c r="I15" i="8"/>
  <c r="L15" i="8" s="1"/>
  <c r="I42" i="8"/>
  <c r="L42" i="8" s="1"/>
  <c r="O42" i="8" s="1"/>
  <c r="I9" i="21"/>
  <c r="L9" i="21" s="1"/>
  <c r="O9" i="21" s="1"/>
  <c r="I22" i="8"/>
  <c r="L22" i="8" s="1"/>
  <c r="O22" i="8" s="1"/>
  <c r="L50" i="26"/>
  <c r="O50" i="26" s="1"/>
  <c r="I3" i="8"/>
  <c r="L3" i="8" s="1"/>
  <c r="O3" i="8" s="1"/>
  <c r="L44" i="17"/>
  <c r="L45" i="17" s="1"/>
  <c r="O45" i="17" s="1"/>
  <c r="L49" i="15"/>
  <c r="O49" i="15" s="1"/>
  <c r="I39" i="8"/>
  <c r="L39" i="8" s="1"/>
  <c r="O39" i="8" s="1"/>
  <c r="I38" i="18"/>
  <c r="L38" i="18" s="1"/>
  <c r="O38" i="18" s="1"/>
  <c r="I29" i="8"/>
  <c r="L29" i="8" s="1"/>
  <c r="O29" i="8" s="1"/>
  <c r="L4" i="26"/>
  <c r="O4" i="26" s="1"/>
  <c r="I14" i="8"/>
  <c r="L14" i="8" s="1"/>
  <c r="O14" i="8" s="1"/>
  <c r="I10" i="8"/>
  <c r="L10" i="8" s="1"/>
  <c r="I24" i="8"/>
  <c r="I9" i="19"/>
  <c r="L9" i="19" s="1"/>
  <c r="O9" i="19" s="1"/>
  <c r="I24" i="6"/>
  <c r="I14" i="18"/>
  <c r="L14" i="18" s="1"/>
  <c r="O14" i="18" s="1"/>
  <c r="I37" i="8"/>
  <c r="L37" i="8" s="1"/>
  <c r="O37" i="8" s="1"/>
  <c r="O23" i="12"/>
  <c r="I21" i="18"/>
  <c r="L21" i="18" s="1"/>
  <c r="O21" i="18" s="1"/>
  <c r="I30" i="18"/>
  <c r="L30" i="18" s="1"/>
  <c r="O30" i="18" s="1"/>
  <c r="I4" i="18"/>
  <c r="L4" i="18" s="1"/>
  <c r="O4" i="18" s="1"/>
  <c r="I4" i="6"/>
  <c r="L4" i="6" s="1"/>
  <c r="O4" i="6" s="1"/>
  <c r="I42" i="6"/>
  <c r="L42" i="6" s="1"/>
  <c r="O42" i="6" s="1"/>
  <c r="I38" i="6"/>
  <c r="L38" i="6" s="1"/>
  <c r="O38" i="6" s="1"/>
  <c r="I11" i="6"/>
  <c r="L11" i="6" s="1"/>
  <c r="L52" i="18"/>
  <c r="O52" i="18" s="1"/>
  <c r="I28" i="8"/>
  <c r="L28" i="8" s="1"/>
  <c r="O28" i="8" s="1"/>
  <c r="I3" i="6"/>
  <c r="L3" i="6" s="1"/>
  <c r="O3" i="6" s="1"/>
  <c r="I19" i="18"/>
  <c r="L19" i="18" s="1"/>
  <c r="O19" i="18" s="1"/>
  <c r="I11" i="18"/>
  <c r="L11" i="18" s="1"/>
  <c r="I23" i="18"/>
  <c r="L23" i="18" s="1"/>
  <c r="L24" i="18" s="1"/>
  <c r="O24" i="18" s="1"/>
  <c r="I7" i="8"/>
  <c r="L7" i="8" s="1"/>
  <c r="O7" i="8" s="1"/>
  <c r="I6" i="8"/>
  <c r="L6" i="8" s="1"/>
  <c r="O6" i="8" s="1"/>
  <c r="I19" i="8"/>
  <c r="L19" i="8" s="1"/>
  <c r="O19" i="8" s="1"/>
  <c r="I20" i="22"/>
  <c r="L20" i="22" s="1"/>
  <c r="O20" i="22" s="1"/>
  <c r="I16" i="22"/>
  <c r="I30" i="22"/>
  <c r="L30" i="22" s="1"/>
  <c r="O30" i="22" s="1"/>
  <c r="I18" i="6"/>
  <c r="L18" i="6" s="1"/>
  <c r="O18" i="6" s="1"/>
  <c r="I39" i="6"/>
  <c r="L39" i="6" s="1"/>
  <c r="O39" i="6" s="1"/>
  <c r="I15" i="6"/>
  <c r="L15" i="6" s="1"/>
  <c r="L9" i="12"/>
  <c r="O9" i="12" s="1"/>
  <c r="J27" i="20"/>
  <c r="L51" i="11"/>
  <c r="O51" i="11" s="1"/>
  <c r="L50" i="29"/>
  <c r="O50" i="29" s="1"/>
  <c r="I36" i="6"/>
  <c r="L36" i="6" s="1"/>
  <c r="O36" i="6" s="1"/>
  <c r="I6" i="6"/>
  <c r="L6" i="6" s="1"/>
  <c r="O6" i="6" s="1"/>
  <c r="L51" i="26"/>
  <c r="O51" i="26" s="1"/>
  <c r="I29" i="18"/>
  <c r="L29" i="18" s="1"/>
  <c r="O29" i="18" s="1"/>
  <c r="I36" i="22"/>
  <c r="L36" i="22" s="1"/>
  <c r="O36" i="22" s="1"/>
  <c r="I7" i="6"/>
  <c r="L7" i="6" s="1"/>
  <c r="O7" i="6" s="1"/>
  <c r="I8" i="6"/>
  <c r="L8" i="6" s="1"/>
  <c r="O8" i="6" s="1"/>
  <c r="I34" i="18"/>
  <c r="L34" i="18" s="1"/>
  <c r="O34" i="18" s="1"/>
  <c r="I20" i="8"/>
  <c r="L20" i="8" s="1"/>
  <c r="O20" i="8" s="1"/>
  <c r="I4" i="22"/>
  <c r="L4" i="22" s="1"/>
  <c r="O4" i="22" s="1"/>
  <c r="L50" i="10"/>
  <c r="O50" i="10" s="1"/>
  <c r="I6" i="22"/>
  <c r="L6" i="22" s="1"/>
  <c r="O6" i="22" s="1"/>
  <c r="I38" i="22"/>
  <c r="L38" i="22" s="1"/>
  <c r="O38" i="22" s="1"/>
  <c r="I19" i="6"/>
  <c r="L19" i="6" s="1"/>
  <c r="O19" i="6" s="1"/>
  <c r="I25" i="6"/>
  <c r="L25" i="6" s="1"/>
  <c r="O25" i="6" s="1"/>
  <c r="L50" i="6"/>
  <c r="O50" i="6" s="1"/>
  <c r="L50" i="7"/>
  <c r="O50" i="7" s="1"/>
  <c r="I22" i="6"/>
  <c r="L22" i="6" s="1"/>
  <c r="O22" i="6" s="1"/>
  <c r="I9" i="6"/>
  <c r="L9" i="6" s="1"/>
  <c r="O9" i="6" s="1"/>
  <c r="I27" i="6"/>
  <c r="L27" i="6" s="1"/>
  <c r="O27" i="6" s="1"/>
  <c r="I2" i="18"/>
  <c r="L2" i="18" s="1"/>
  <c r="O2" i="18" s="1"/>
  <c r="I23" i="8"/>
  <c r="L23" i="8" s="1"/>
  <c r="L24" i="8" s="1"/>
  <c r="O24" i="8" s="1"/>
  <c r="I33" i="6"/>
  <c r="L33" i="6" s="1"/>
  <c r="O33" i="6" s="1"/>
  <c r="I5" i="6"/>
  <c r="L5" i="6" s="1"/>
  <c r="O5" i="6" s="1"/>
  <c r="I31" i="21"/>
  <c r="L31" i="21" s="1"/>
  <c r="O31" i="21" s="1"/>
  <c r="I15" i="18"/>
  <c r="L15" i="18" s="1"/>
  <c r="I10" i="18"/>
  <c r="L10" i="18" s="1"/>
  <c r="I5" i="18"/>
  <c r="L5" i="18" s="1"/>
  <c r="O5" i="18" s="1"/>
  <c r="I11" i="8"/>
  <c r="L11" i="8" s="1"/>
  <c r="I38" i="8"/>
  <c r="L38" i="8" s="1"/>
  <c r="O38" i="8" s="1"/>
  <c r="I28" i="21"/>
  <c r="L28" i="21" s="1"/>
  <c r="O28" i="21" s="1"/>
  <c r="I18" i="18"/>
  <c r="L18" i="18" s="1"/>
  <c r="O18" i="18" s="1"/>
  <c r="I16" i="18"/>
  <c r="L16" i="18" s="1"/>
  <c r="I33" i="8"/>
  <c r="L33" i="8" s="1"/>
  <c r="O33" i="8" s="1"/>
  <c r="I2" i="8"/>
  <c r="L2" i="8" s="1"/>
  <c r="O2" i="8" s="1"/>
  <c r="I39" i="22"/>
  <c r="L39" i="22" s="1"/>
  <c r="O39" i="22" s="1"/>
  <c r="I22" i="22"/>
  <c r="L22" i="22" s="1"/>
  <c r="O22" i="22" s="1"/>
  <c r="I35" i="6"/>
  <c r="L35" i="6" s="1"/>
  <c r="O35" i="6" s="1"/>
  <c r="I21" i="6"/>
  <c r="L21" i="6" s="1"/>
  <c r="O21" i="6" s="1"/>
  <c r="I30" i="6"/>
  <c r="L30" i="6" s="1"/>
  <c r="O30" i="6" s="1"/>
  <c r="I28" i="18"/>
  <c r="L28" i="18" s="1"/>
  <c r="O28" i="18" s="1"/>
  <c r="L49" i="18"/>
  <c r="O49" i="18" s="1"/>
  <c r="L46" i="12"/>
  <c r="O46" i="12" s="1"/>
  <c r="L49" i="7"/>
  <c r="O49" i="7" s="1"/>
  <c r="I14" i="6"/>
  <c r="L14" i="6" s="1"/>
  <c r="O14" i="6" s="1"/>
  <c r="I25" i="18"/>
  <c r="I21" i="8"/>
  <c r="L21" i="8" s="1"/>
  <c r="O21" i="8" s="1"/>
  <c r="I37" i="18"/>
  <c r="L37" i="18" s="1"/>
  <c r="O37" i="18" s="1"/>
  <c r="I29" i="6"/>
  <c r="L29" i="6" s="1"/>
  <c r="O29" i="6" s="1"/>
  <c r="L11" i="12"/>
  <c r="I24" i="21"/>
  <c r="I36" i="18"/>
  <c r="L36" i="18" s="1"/>
  <c r="O36" i="18" s="1"/>
  <c r="I16" i="8"/>
  <c r="L16" i="8" s="1"/>
  <c r="I27" i="8"/>
  <c r="L27" i="8" s="1"/>
  <c r="O27" i="8" s="1"/>
  <c r="I8" i="22"/>
  <c r="L8" i="22" s="1"/>
  <c r="O8" i="22" s="1"/>
  <c r="I18" i="22"/>
  <c r="L18" i="22" s="1"/>
  <c r="O18" i="22" s="1"/>
  <c r="I10" i="6"/>
  <c r="L10" i="6" s="1"/>
  <c r="I37" i="6"/>
  <c r="L37" i="6" s="1"/>
  <c r="O37" i="6" s="1"/>
  <c r="L14" i="19"/>
  <c r="O14" i="19" s="1"/>
  <c r="I3" i="18"/>
  <c r="L3" i="18" s="1"/>
  <c r="O3" i="18" s="1"/>
  <c r="L49" i="24"/>
  <c r="O49" i="24" s="1"/>
  <c r="L49" i="26"/>
  <c r="O49" i="26" s="1"/>
  <c r="I9" i="18"/>
  <c r="L9" i="18" s="1"/>
  <c r="O9" i="18" s="1"/>
  <c r="I31" i="6"/>
  <c r="L31" i="6" s="1"/>
  <c r="O31" i="6" s="1"/>
  <c r="I20" i="6"/>
  <c r="L20" i="6" s="1"/>
  <c r="O20" i="6" s="1"/>
  <c r="I31" i="18"/>
  <c r="L31" i="18" s="1"/>
  <c r="O31" i="18" s="1"/>
  <c r="I33" i="18"/>
  <c r="L33" i="18" s="1"/>
  <c r="O33" i="18" s="1"/>
  <c r="I18" i="8"/>
  <c r="L18" i="8" s="1"/>
  <c r="O18" i="8" s="1"/>
  <c r="I11" i="22"/>
  <c r="L11" i="22" s="1"/>
  <c r="I24" i="18"/>
  <c r="I36" i="8"/>
  <c r="L36" i="8" s="1"/>
  <c r="O36" i="8" s="1"/>
  <c r="I8" i="8"/>
  <c r="L8" i="8" s="1"/>
  <c r="O8" i="8" s="1"/>
  <c r="I10" i="22"/>
  <c r="L10" i="22" s="1"/>
  <c r="I2" i="6"/>
  <c r="L2" i="6" s="1"/>
  <c r="O2" i="6" s="1"/>
  <c r="I22" i="18"/>
  <c r="L22" i="18" s="1"/>
  <c r="O22" i="18" s="1"/>
  <c r="I28" i="25"/>
  <c r="L28" i="25" s="1"/>
  <c r="O28" i="25" s="1"/>
  <c r="I14" i="21"/>
  <c r="L14" i="21" s="1"/>
  <c r="O14" i="21" s="1"/>
  <c r="I32" i="18"/>
  <c r="L32" i="18" s="1"/>
  <c r="O32" i="18" s="1"/>
  <c r="I35" i="8"/>
  <c r="L35" i="8" s="1"/>
  <c r="O35" i="8" s="1"/>
  <c r="I27" i="22"/>
  <c r="I5" i="22"/>
  <c r="L5" i="22" s="1"/>
  <c r="O5" i="22" s="1"/>
  <c r="I24" i="22"/>
  <c r="I34" i="6"/>
  <c r="L34" i="6" s="1"/>
  <c r="O34" i="6" s="1"/>
  <c r="I16" i="6"/>
  <c r="L16" i="6" s="1"/>
  <c r="I23" i="6"/>
  <c r="I38" i="10"/>
  <c r="L38" i="10" s="1"/>
  <c r="O38" i="10" s="1"/>
  <c r="I18" i="10"/>
  <c r="L18" i="10" s="1"/>
  <c r="O18" i="10" s="1"/>
  <c r="I37" i="14"/>
  <c r="L37" i="14" s="1"/>
  <c r="O37" i="14" s="1"/>
  <c r="J16" i="22"/>
  <c r="I3" i="14"/>
  <c r="L3" i="14" s="1"/>
  <c r="O3" i="14" s="1"/>
  <c r="L52" i="22"/>
  <c r="O52" i="22" s="1"/>
  <c r="L50" i="18"/>
  <c r="O50" i="18" s="1"/>
  <c r="I18" i="14"/>
  <c r="L18" i="14" s="1"/>
  <c r="O18" i="14" s="1"/>
  <c r="I32" i="14"/>
  <c r="L32" i="14" s="1"/>
  <c r="O32" i="14" s="1"/>
  <c r="L15" i="11"/>
  <c r="L51" i="29"/>
  <c r="O51" i="29" s="1"/>
  <c r="I3" i="24"/>
  <c r="L3" i="24" s="1"/>
  <c r="O3" i="24" s="1"/>
  <c r="L44" i="14"/>
  <c r="L45" i="14" s="1"/>
  <c r="O45" i="14" s="1"/>
  <c r="I27" i="14"/>
  <c r="L27" i="14" s="1"/>
  <c r="O27" i="14" s="1"/>
  <c r="I5" i="14"/>
  <c r="L5" i="14" s="1"/>
  <c r="O5" i="14" s="1"/>
  <c r="I28" i="9"/>
  <c r="L28" i="9" s="1"/>
  <c r="O28" i="9" s="1"/>
  <c r="I3" i="25"/>
  <c r="L3" i="25" s="1"/>
  <c r="O3" i="25" s="1"/>
  <c r="L52" i="10"/>
  <c r="O52" i="10" s="1"/>
  <c r="L50" i="24"/>
  <c r="O50" i="24" s="1"/>
  <c r="L44" i="12"/>
  <c r="L45" i="12" s="1"/>
  <c r="O45" i="12" s="1"/>
  <c r="I19" i="14"/>
  <c r="L19" i="14" s="1"/>
  <c r="O19" i="14" s="1"/>
  <c r="L41" i="6"/>
  <c r="O41" i="6" s="1"/>
  <c r="I39" i="14"/>
  <c r="L39" i="14" s="1"/>
  <c r="O39" i="14" s="1"/>
  <c r="L52" i="7"/>
  <c r="O52" i="7" s="1"/>
  <c r="I35" i="14"/>
  <c r="L35" i="14" s="1"/>
  <c r="O35" i="14" s="1"/>
  <c r="I11" i="14"/>
  <c r="L11" i="14" s="1"/>
  <c r="I28" i="14"/>
  <c r="L28" i="14" s="1"/>
  <c r="O28" i="14" s="1"/>
  <c r="L15" i="12"/>
  <c r="L17" i="12" s="1"/>
  <c r="O17" i="12" s="1"/>
  <c r="L43" i="8"/>
  <c r="O43" i="8" s="1"/>
  <c r="I3" i="19"/>
  <c r="L3" i="19" s="1"/>
  <c r="O3" i="19" s="1"/>
  <c r="I38" i="14"/>
  <c r="L38" i="14" s="1"/>
  <c r="O38" i="14" s="1"/>
  <c r="L41" i="13"/>
  <c r="O41" i="13" s="1"/>
  <c r="I25" i="14"/>
  <c r="L25" i="14" s="1"/>
  <c r="L26" i="14" s="1"/>
  <c r="O26" i="14" s="1"/>
  <c r="I7" i="14"/>
  <c r="L7" i="14" s="1"/>
  <c r="O7" i="14" s="1"/>
  <c r="I34" i="14"/>
  <c r="L34" i="14" s="1"/>
  <c r="O34" i="14" s="1"/>
  <c r="I42" i="14"/>
  <c r="L42" i="14" s="1"/>
  <c r="O42" i="14" s="1"/>
  <c r="I29" i="14"/>
  <c r="L29" i="14" s="1"/>
  <c r="O29" i="14" s="1"/>
  <c r="I21" i="14"/>
  <c r="L21" i="14" s="1"/>
  <c r="O21" i="14" s="1"/>
  <c r="I9" i="14"/>
  <c r="L9" i="14" s="1"/>
  <c r="O9" i="14" s="1"/>
  <c r="L44" i="18"/>
  <c r="O44" i="18" s="1"/>
  <c r="L43" i="18"/>
  <c r="O43" i="18" s="1"/>
  <c r="I23" i="14"/>
  <c r="L23" i="14" s="1"/>
  <c r="L24" i="14" s="1"/>
  <c r="O24" i="14" s="1"/>
  <c r="I28" i="27"/>
  <c r="L28" i="27" s="1"/>
  <c r="O28" i="27" s="1"/>
  <c r="I8" i="14"/>
  <c r="L8" i="14" s="1"/>
  <c r="O8" i="14" s="1"/>
  <c r="I16" i="14"/>
  <c r="L16" i="14" s="1"/>
  <c r="L52" i="29"/>
  <c r="O52" i="29" s="1"/>
  <c r="L52" i="26"/>
  <c r="O52" i="26" s="1"/>
  <c r="I3" i="30"/>
  <c r="L3" i="30" s="1"/>
  <c r="O3" i="30" s="1"/>
  <c r="I28" i="19"/>
  <c r="L28" i="19" s="1"/>
  <c r="O28" i="19" s="1"/>
  <c r="L23" i="1"/>
  <c r="L24" i="1" s="1"/>
  <c r="O24" i="1" s="1"/>
  <c r="I468" i="3" s="1"/>
  <c r="M468" i="3" s="1"/>
  <c r="L9" i="16"/>
  <c r="O9" i="16" s="1"/>
  <c r="I28" i="10"/>
  <c r="L28" i="10" s="1"/>
  <c r="O28" i="10" s="1"/>
  <c r="I28" i="24"/>
  <c r="L28" i="24" s="1"/>
  <c r="O28" i="24" s="1"/>
  <c r="L16" i="11"/>
  <c r="L52" i="8"/>
  <c r="O52" i="8" s="1"/>
  <c r="L41" i="8"/>
  <c r="O41" i="8" s="1"/>
  <c r="I3" i="15"/>
  <c r="L3" i="15" s="1"/>
  <c r="O3" i="15" s="1"/>
  <c r="L51" i="18"/>
  <c r="O51" i="18" s="1"/>
  <c r="I9" i="29"/>
  <c r="L9" i="29" s="1"/>
  <c r="O9" i="29" s="1"/>
  <c r="I3" i="9"/>
  <c r="L3" i="9" s="1"/>
  <c r="O3" i="9" s="1"/>
  <c r="L44" i="7"/>
  <c r="O44" i="7" s="1"/>
  <c r="L46" i="18"/>
  <c r="O46" i="18" s="1"/>
  <c r="L43" i="7"/>
  <c r="O43" i="7" s="1"/>
  <c r="I9" i="28"/>
  <c r="L9" i="28" s="1"/>
  <c r="I3" i="28"/>
  <c r="L3" i="28" s="1"/>
  <c r="I28" i="15"/>
  <c r="L28" i="15" s="1"/>
  <c r="O28" i="15" s="1"/>
  <c r="I28" i="16"/>
  <c r="L28" i="16" s="1"/>
  <c r="O28" i="16" s="1"/>
  <c r="I3" i="16"/>
  <c r="L3" i="16" s="1"/>
  <c r="O3" i="16" s="1"/>
  <c r="I28" i="17"/>
  <c r="L28" i="17" s="1"/>
  <c r="O28" i="17" s="1"/>
  <c r="I3" i="17"/>
  <c r="L3" i="17" s="1"/>
  <c r="O3" i="17" s="1"/>
  <c r="I9" i="17"/>
  <c r="L9" i="17" s="1"/>
  <c r="O9" i="17" s="1"/>
  <c r="I3" i="20"/>
  <c r="L3" i="20" s="1"/>
  <c r="O3" i="20" s="1"/>
  <c r="I38" i="23"/>
  <c r="L38" i="23" s="1"/>
  <c r="O38" i="23" s="1"/>
  <c r="I28" i="23"/>
  <c r="L28" i="23" s="1"/>
  <c r="O28" i="23" s="1"/>
  <c r="I3" i="23"/>
  <c r="I28" i="7"/>
  <c r="L28" i="7" s="1"/>
  <c r="O28" i="7" s="1"/>
  <c r="I3" i="29"/>
  <c r="L3" i="29" s="1"/>
  <c r="O3" i="29" s="1"/>
  <c r="I9" i="20"/>
  <c r="L9" i="20" s="1"/>
  <c r="O9" i="20" s="1"/>
  <c r="L41" i="10"/>
  <c r="O41" i="10" s="1"/>
  <c r="I28" i="20"/>
  <c r="L28" i="20" s="1"/>
  <c r="O28" i="20" s="1"/>
  <c r="I9" i="24"/>
  <c r="L9" i="24" s="1"/>
  <c r="O9" i="24" s="1"/>
  <c r="L51" i="10"/>
  <c r="O51" i="10" s="1"/>
  <c r="I3" i="7"/>
  <c r="L3" i="7" s="1"/>
  <c r="O3" i="7" s="1"/>
  <c r="I9" i="15"/>
  <c r="L9" i="15" s="1"/>
  <c r="O9" i="15" s="1"/>
  <c r="I28" i="30"/>
  <c r="L28" i="30" s="1"/>
  <c r="O28" i="30" s="1"/>
  <c r="I9" i="7"/>
  <c r="L9" i="7" s="1"/>
  <c r="O9" i="7" s="1"/>
  <c r="I32" i="27"/>
  <c r="L32" i="27" s="1"/>
  <c r="O32" i="27" s="1"/>
  <c r="I3" i="27"/>
  <c r="L3" i="27" s="1"/>
  <c r="O3" i="27" s="1"/>
  <c r="L41" i="21"/>
  <c r="O41" i="21" s="1"/>
  <c r="I32" i="10"/>
  <c r="L32" i="10" s="1"/>
  <c r="O32" i="10" s="1"/>
  <c r="I9" i="10"/>
  <c r="L9" i="10" s="1"/>
  <c r="O9" i="10" s="1"/>
  <c r="I9" i="23"/>
  <c r="L9" i="23" s="1"/>
  <c r="O9" i="23" s="1"/>
  <c r="I3" i="21"/>
  <c r="L3" i="21" s="1"/>
  <c r="O3" i="21" s="1"/>
  <c r="I34" i="21"/>
  <c r="L34" i="21" s="1"/>
  <c r="O34" i="21" s="1"/>
  <c r="I33" i="16"/>
  <c r="L33" i="16" s="1"/>
  <c r="O33" i="16" s="1"/>
  <c r="I32" i="16"/>
  <c r="L32" i="16" s="1"/>
  <c r="O32" i="16" s="1"/>
  <c r="I27" i="21"/>
  <c r="I36" i="21"/>
  <c r="L36" i="21" s="1"/>
  <c r="O36" i="21" s="1"/>
  <c r="L43" i="23"/>
  <c r="O43" i="23" s="1"/>
  <c r="I30" i="21"/>
  <c r="L30" i="21" s="1"/>
  <c r="O30" i="21" s="1"/>
  <c r="I34" i="10"/>
  <c r="L34" i="10" s="1"/>
  <c r="O34" i="10" s="1"/>
  <c r="L51" i="27"/>
  <c r="O51" i="27" s="1"/>
  <c r="I33" i="21"/>
  <c r="L33" i="21" s="1"/>
  <c r="O33" i="21" s="1"/>
  <c r="L41" i="28"/>
  <c r="I25" i="16"/>
  <c r="L25" i="16" s="1"/>
  <c r="O25" i="16" s="1"/>
  <c r="I29" i="16"/>
  <c r="L29" i="16" s="1"/>
  <c r="O29" i="16" s="1"/>
  <c r="I5" i="21"/>
  <c r="L5" i="21" s="1"/>
  <c r="O5" i="21" s="1"/>
  <c r="I31" i="16"/>
  <c r="L31" i="16" s="1"/>
  <c r="O31" i="16" s="1"/>
  <c r="I11" i="25"/>
  <c r="L11" i="25" s="1"/>
  <c r="I25" i="21"/>
  <c r="I21" i="21"/>
  <c r="L21" i="21" s="1"/>
  <c r="O21" i="21" s="1"/>
  <c r="I20" i="21"/>
  <c r="L20" i="21" s="1"/>
  <c r="O20" i="21" s="1"/>
  <c r="I5" i="10"/>
  <c r="L5" i="10" s="1"/>
  <c r="O5" i="10" s="1"/>
  <c r="I22" i="10"/>
  <c r="L22" i="10" s="1"/>
  <c r="O22" i="10" s="1"/>
  <c r="I20" i="10"/>
  <c r="L20" i="10" s="1"/>
  <c r="O20" i="10" s="1"/>
  <c r="I33" i="10"/>
  <c r="L33" i="10" s="1"/>
  <c r="O33" i="10" s="1"/>
  <c r="I4" i="10"/>
  <c r="L4" i="10" s="1"/>
  <c r="O4" i="10" s="1"/>
  <c r="I35" i="10"/>
  <c r="L35" i="10" s="1"/>
  <c r="O35" i="10" s="1"/>
  <c r="I29" i="10"/>
  <c r="L29" i="10" s="1"/>
  <c r="O29" i="10" s="1"/>
  <c r="I10" i="10"/>
  <c r="L10" i="10" s="1"/>
  <c r="I16" i="16"/>
  <c r="L16" i="16" s="1"/>
  <c r="I27" i="9"/>
  <c r="L27" i="9" s="1"/>
  <c r="O27" i="9" s="1"/>
  <c r="L46" i="6"/>
  <c r="O46" i="6" s="1"/>
  <c r="I11" i="10"/>
  <c r="L11" i="10" s="1"/>
  <c r="I6" i="10"/>
  <c r="L6" i="10" s="1"/>
  <c r="O6" i="10" s="1"/>
  <c r="I20" i="16"/>
  <c r="L20" i="16" s="1"/>
  <c r="O20" i="16" s="1"/>
  <c r="I23" i="10"/>
  <c r="L41" i="24"/>
  <c r="O41" i="24" s="1"/>
  <c r="I4" i="16"/>
  <c r="L4" i="16" s="1"/>
  <c r="O4" i="16" s="1"/>
  <c r="I19" i="10"/>
  <c r="L19" i="10" s="1"/>
  <c r="O19" i="10" s="1"/>
  <c r="J25" i="10"/>
  <c r="L46" i="23"/>
  <c r="O46" i="23" s="1"/>
  <c r="L44" i="21"/>
  <c r="O44" i="21" s="1"/>
  <c r="L39" i="13"/>
  <c r="O39" i="13" s="1"/>
  <c r="I32" i="21"/>
  <c r="L32" i="21" s="1"/>
  <c r="O32" i="21" s="1"/>
  <c r="I15" i="21"/>
  <c r="L15" i="21" s="1"/>
  <c r="L43" i="27"/>
  <c r="O43" i="27" s="1"/>
  <c r="L51" i="15"/>
  <c r="O51" i="15" s="1"/>
  <c r="I15" i="10"/>
  <c r="L15" i="10" s="1"/>
  <c r="I2" i="10"/>
  <c r="L2" i="10" s="1"/>
  <c r="O2" i="10" s="1"/>
  <c r="L44" i="25"/>
  <c r="O44" i="25" s="1"/>
  <c r="I14" i="10"/>
  <c r="L14" i="10" s="1"/>
  <c r="O14" i="10" s="1"/>
  <c r="I37" i="21"/>
  <c r="L37" i="21" s="1"/>
  <c r="O37" i="21" s="1"/>
  <c r="I16" i="24"/>
  <c r="I27" i="10"/>
  <c r="L27" i="10" s="1"/>
  <c r="O27" i="10" s="1"/>
  <c r="I39" i="10"/>
  <c r="L39" i="10" s="1"/>
  <c r="O39" i="10" s="1"/>
  <c r="I21" i="10"/>
  <c r="L21" i="10" s="1"/>
  <c r="O21" i="10" s="1"/>
  <c r="I24" i="10"/>
  <c r="I31" i="10"/>
  <c r="L31" i="10" s="1"/>
  <c r="O31" i="10" s="1"/>
  <c r="L4" i="8"/>
  <c r="O4" i="8" s="1"/>
  <c r="I42" i="10"/>
  <c r="L42" i="10" s="1"/>
  <c r="O42" i="10" s="1"/>
  <c r="I37" i="10"/>
  <c r="L37" i="10" s="1"/>
  <c r="O37" i="10" s="1"/>
  <c r="I16" i="10"/>
  <c r="L16" i="10" s="1"/>
  <c r="I30" i="10"/>
  <c r="L30" i="10" s="1"/>
  <c r="O30" i="10" s="1"/>
  <c r="I29" i="21"/>
  <c r="L29" i="21" s="1"/>
  <c r="O29" i="21" s="1"/>
  <c r="I6" i="21"/>
  <c r="L6" i="21" s="1"/>
  <c r="O6" i="21" s="1"/>
  <c r="I25" i="10"/>
  <c r="I36" i="10"/>
  <c r="L36" i="10" s="1"/>
  <c r="O36" i="10" s="1"/>
  <c r="L46" i="25"/>
  <c r="O46" i="25" s="1"/>
  <c r="I22" i="21"/>
  <c r="L22" i="21" s="1"/>
  <c r="O22" i="21" s="1"/>
  <c r="I8" i="10"/>
  <c r="L8" i="10" s="1"/>
  <c r="O8" i="10" s="1"/>
  <c r="I7" i="10"/>
  <c r="L7" i="10" s="1"/>
  <c r="O7" i="10" s="1"/>
  <c r="L44" i="23"/>
  <c r="O44" i="23" s="1"/>
  <c r="I21" i="19"/>
  <c r="L21" i="19" s="1"/>
  <c r="O21" i="19" s="1"/>
  <c r="L14" i="12"/>
  <c r="O14" i="12" s="1"/>
  <c r="L50" i="16"/>
  <c r="O50" i="16" s="1"/>
  <c r="L41" i="29"/>
  <c r="O41" i="29" s="1"/>
  <c r="L39" i="12"/>
  <c r="O39" i="12" s="1"/>
  <c r="L49" i="16"/>
  <c r="O49" i="16" s="1"/>
  <c r="I34" i="20"/>
  <c r="L34" i="20" s="1"/>
  <c r="O34" i="20" s="1"/>
  <c r="L52" i="24"/>
  <c r="O52" i="24" s="1"/>
  <c r="I5" i="20"/>
  <c r="L5" i="20" s="1"/>
  <c r="O5" i="20" s="1"/>
  <c r="L14" i="13"/>
  <c r="O14" i="13" s="1"/>
  <c r="L52" i="15"/>
  <c r="O52" i="15" s="1"/>
  <c r="L10" i="1"/>
  <c r="I18" i="19"/>
  <c r="L18" i="19" s="1"/>
  <c r="O18" i="19" s="1"/>
  <c r="L8" i="13"/>
  <c r="O8" i="13" s="1"/>
  <c r="L52" i="21"/>
  <c r="O52" i="21" s="1"/>
  <c r="I20" i="27"/>
  <c r="L20" i="27" s="1"/>
  <c r="O20" i="27" s="1"/>
  <c r="I31" i="27"/>
  <c r="L31" i="27" s="1"/>
  <c r="O31" i="27" s="1"/>
  <c r="I38" i="27"/>
  <c r="L38" i="27" s="1"/>
  <c r="O38" i="27" s="1"/>
  <c r="I18" i="27"/>
  <c r="L18" i="27" s="1"/>
  <c r="O18" i="27" s="1"/>
  <c r="I10" i="25"/>
  <c r="L10" i="25" s="1"/>
  <c r="I27" i="16"/>
  <c r="L27" i="16" s="1"/>
  <c r="O27" i="16" s="1"/>
  <c r="I5" i="16"/>
  <c r="L5" i="16" s="1"/>
  <c r="O5" i="16" s="1"/>
  <c r="I10" i="16"/>
  <c r="L10" i="16" s="1"/>
  <c r="I6" i="27"/>
  <c r="L6" i="27" s="1"/>
  <c r="O6" i="27" s="1"/>
  <c r="I5" i="27"/>
  <c r="L5" i="27" s="1"/>
  <c r="O5" i="27" s="1"/>
  <c r="I11" i="9"/>
  <c r="L11" i="9" s="1"/>
  <c r="L52" i="16"/>
  <c r="O52" i="16" s="1"/>
  <c r="I23" i="25"/>
  <c r="I8" i="21"/>
  <c r="L8" i="21" s="1"/>
  <c r="O8" i="21" s="1"/>
  <c r="I42" i="21"/>
  <c r="L42" i="21" s="1"/>
  <c r="O42" i="21" s="1"/>
  <c r="I38" i="21"/>
  <c r="L38" i="21" s="1"/>
  <c r="O38" i="21" s="1"/>
  <c r="I22" i="16"/>
  <c r="L22" i="16" s="1"/>
  <c r="O22" i="16" s="1"/>
  <c r="I2" i="16"/>
  <c r="L2" i="16" s="1"/>
  <c r="O2" i="16" s="1"/>
  <c r="I18" i="16"/>
  <c r="L18" i="16" s="1"/>
  <c r="O18" i="16" s="1"/>
  <c r="I39" i="27"/>
  <c r="L39" i="27" s="1"/>
  <c r="O39" i="27" s="1"/>
  <c r="I10" i="27"/>
  <c r="L10" i="27" s="1"/>
  <c r="I5" i="25"/>
  <c r="L5" i="25" s="1"/>
  <c r="O5" i="25" s="1"/>
  <c r="I36" i="16"/>
  <c r="L36" i="16" s="1"/>
  <c r="O36" i="16" s="1"/>
  <c r="I14" i="16"/>
  <c r="L14" i="16" s="1"/>
  <c r="O14" i="16" s="1"/>
  <c r="I39" i="16"/>
  <c r="L39" i="16" s="1"/>
  <c r="O39" i="16" s="1"/>
  <c r="I37" i="24"/>
  <c r="L37" i="24" s="1"/>
  <c r="O37" i="24" s="1"/>
  <c r="I29" i="27"/>
  <c r="L29" i="27" s="1"/>
  <c r="O29" i="27" s="1"/>
  <c r="I2" i="27"/>
  <c r="L2" i="27" s="1"/>
  <c r="O2" i="27" s="1"/>
  <c r="I4" i="21"/>
  <c r="L4" i="21" s="1"/>
  <c r="O4" i="21" s="1"/>
  <c r="I10" i="21"/>
  <c r="L10" i="21" s="1"/>
  <c r="I39" i="21"/>
  <c r="L39" i="21" s="1"/>
  <c r="O39" i="21" s="1"/>
  <c r="I38" i="16"/>
  <c r="L38" i="16" s="1"/>
  <c r="O38" i="16" s="1"/>
  <c r="I42" i="16"/>
  <c r="L42" i="16" s="1"/>
  <c r="O42" i="16" s="1"/>
  <c r="I10" i="24"/>
  <c r="L10" i="24" s="1"/>
  <c r="I11" i="27"/>
  <c r="L11" i="27" s="1"/>
  <c r="I7" i="27"/>
  <c r="L7" i="27" s="1"/>
  <c r="O7" i="27" s="1"/>
  <c r="I16" i="25"/>
  <c r="I15" i="27"/>
  <c r="L15" i="27" s="1"/>
  <c r="I8" i="27"/>
  <c r="L8" i="27" s="1"/>
  <c r="O8" i="27" s="1"/>
  <c r="I34" i="16"/>
  <c r="L34" i="16" s="1"/>
  <c r="O34" i="16" s="1"/>
  <c r="I19" i="27"/>
  <c r="L19" i="27" s="1"/>
  <c r="O19" i="27" s="1"/>
  <c r="I21" i="27"/>
  <c r="L21" i="27" s="1"/>
  <c r="O21" i="27" s="1"/>
  <c r="I24" i="27"/>
  <c r="I19" i="21"/>
  <c r="L19" i="21" s="1"/>
  <c r="O19" i="21" s="1"/>
  <c r="I18" i="21"/>
  <c r="L18" i="21" s="1"/>
  <c r="O18" i="21" s="1"/>
  <c r="I8" i="16"/>
  <c r="L8" i="16" s="1"/>
  <c r="O8" i="16" s="1"/>
  <c r="I6" i="16"/>
  <c r="L6" i="16" s="1"/>
  <c r="O6" i="16" s="1"/>
  <c r="I15" i="16"/>
  <c r="L15" i="16" s="1"/>
  <c r="I34" i="27"/>
  <c r="L34" i="27" s="1"/>
  <c r="O34" i="27" s="1"/>
  <c r="I42" i="27"/>
  <c r="L42" i="27" s="1"/>
  <c r="O42" i="27" s="1"/>
  <c r="I23" i="27"/>
  <c r="I27" i="27"/>
  <c r="L43" i="21"/>
  <c r="O43" i="21" s="1"/>
  <c r="I14" i="27"/>
  <c r="L14" i="27" s="1"/>
  <c r="O14" i="27" s="1"/>
  <c r="I16" i="27"/>
  <c r="I30" i="27"/>
  <c r="L30" i="27" s="1"/>
  <c r="O30" i="27" s="1"/>
  <c r="I30" i="16"/>
  <c r="L30" i="16" s="1"/>
  <c r="O30" i="16" s="1"/>
  <c r="I4" i="27"/>
  <c r="L4" i="27" s="1"/>
  <c r="O4" i="27" s="1"/>
  <c r="I7" i="21"/>
  <c r="L7" i="21" s="1"/>
  <c r="O7" i="21" s="1"/>
  <c r="I23" i="21"/>
  <c r="I2" i="21"/>
  <c r="L2" i="21" s="1"/>
  <c r="O2" i="21" s="1"/>
  <c r="I7" i="16"/>
  <c r="L7" i="16" s="1"/>
  <c r="O7" i="16" s="1"/>
  <c r="I19" i="16"/>
  <c r="L19" i="16" s="1"/>
  <c r="O19" i="16" s="1"/>
  <c r="I37" i="27"/>
  <c r="L37" i="27" s="1"/>
  <c r="O37" i="27" s="1"/>
  <c r="I36" i="27"/>
  <c r="L36" i="27" s="1"/>
  <c r="O36" i="27" s="1"/>
  <c r="L49" i="28"/>
  <c r="J47" i="28"/>
  <c r="L49" i="21"/>
  <c r="O49" i="21" s="1"/>
  <c r="L44" i="8"/>
  <c r="L45" i="8" s="1"/>
  <c r="O45" i="8" s="1"/>
  <c r="I25" i="27"/>
  <c r="I11" i="16"/>
  <c r="L11" i="16" s="1"/>
  <c r="I22" i="27"/>
  <c r="L22" i="27" s="1"/>
  <c r="O22" i="27" s="1"/>
  <c r="L43" i="28"/>
  <c r="I24" i="16"/>
  <c r="I20" i="30"/>
  <c r="L20" i="30" s="1"/>
  <c r="O20" i="30" s="1"/>
  <c r="I11" i="21"/>
  <c r="L11" i="21" s="1"/>
  <c r="I23" i="16"/>
  <c r="I37" i="16"/>
  <c r="L37" i="16" s="1"/>
  <c r="O37" i="16" s="1"/>
  <c r="I21" i="16"/>
  <c r="L21" i="16" s="1"/>
  <c r="O21" i="16" s="1"/>
  <c r="I33" i="27"/>
  <c r="L33" i="27" s="1"/>
  <c r="O33" i="27" s="1"/>
  <c r="I39" i="9"/>
  <c r="L39" i="9" s="1"/>
  <c r="O39" i="9" s="1"/>
  <c r="L9" i="27"/>
  <c r="O9" i="27" s="1"/>
  <c r="L51" i="16"/>
  <c r="O51" i="16" s="1"/>
  <c r="L51" i="21"/>
  <c r="O51" i="21" s="1"/>
  <c r="L9" i="8"/>
  <c r="O9" i="8" s="1"/>
  <c r="L41" i="25"/>
  <c r="O41" i="25" s="1"/>
  <c r="L3" i="10"/>
  <c r="O3" i="10" s="1"/>
  <c r="I22" i="20"/>
  <c r="L22" i="20" s="1"/>
  <c r="O22" i="20" s="1"/>
  <c r="L18" i="12"/>
  <c r="O18" i="12" s="1"/>
  <c r="I22" i="7"/>
  <c r="L22" i="7" s="1"/>
  <c r="O22" i="7" s="1"/>
  <c r="L9" i="30"/>
  <c r="O9" i="30" s="1"/>
  <c r="L27" i="1"/>
  <c r="O27" i="1" s="1"/>
  <c r="I547" i="3" s="1"/>
  <c r="M547" i="3" s="1"/>
  <c r="J27" i="27"/>
  <c r="L15" i="13"/>
  <c r="L50" i="27"/>
  <c r="O50" i="27" s="1"/>
  <c r="J47" i="27"/>
  <c r="I14" i="24"/>
  <c r="L14" i="24" s="1"/>
  <c r="O14" i="24" s="1"/>
  <c r="I2" i="25"/>
  <c r="L2" i="25" s="1"/>
  <c r="O2" i="25" s="1"/>
  <c r="I37" i="25"/>
  <c r="L37" i="25" s="1"/>
  <c r="O37" i="25" s="1"/>
  <c r="I34" i="24"/>
  <c r="L34" i="24" s="1"/>
  <c r="O34" i="24" s="1"/>
  <c r="L46" i="27"/>
  <c r="O46" i="27" s="1"/>
  <c r="L46" i="9"/>
  <c r="O46" i="9" s="1"/>
  <c r="L44" i="19"/>
  <c r="L45" i="19" s="1"/>
  <c r="O45" i="19" s="1"/>
  <c r="I33" i="25"/>
  <c r="L33" i="25" s="1"/>
  <c r="O33" i="25" s="1"/>
  <c r="I4" i="25"/>
  <c r="L4" i="25" s="1"/>
  <c r="O4" i="25" s="1"/>
  <c r="I36" i="25"/>
  <c r="L36" i="25" s="1"/>
  <c r="O36" i="25" s="1"/>
  <c r="I15" i="25"/>
  <c r="I22" i="25"/>
  <c r="L22" i="25" s="1"/>
  <c r="O22" i="25" s="1"/>
  <c r="I7" i="24"/>
  <c r="L7" i="24" s="1"/>
  <c r="O7" i="24" s="1"/>
  <c r="L9" i="11"/>
  <c r="O9" i="11" s="1"/>
  <c r="L52" i="13"/>
  <c r="O52" i="13" s="1"/>
  <c r="J27" i="28"/>
  <c r="L52" i="23"/>
  <c r="O52" i="23" s="1"/>
  <c r="I30" i="20"/>
  <c r="L30" i="20" s="1"/>
  <c r="O30" i="20" s="1"/>
  <c r="I31" i="7"/>
  <c r="L31" i="7" s="1"/>
  <c r="O31" i="7" s="1"/>
  <c r="I19" i="20"/>
  <c r="L19" i="20" s="1"/>
  <c r="O19" i="20" s="1"/>
  <c r="J25" i="28"/>
  <c r="J16" i="28"/>
  <c r="I30" i="7"/>
  <c r="L30" i="7" s="1"/>
  <c r="O30" i="7" s="1"/>
  <c r="I36" i="7"/>
  <c r="L36" i="7" s="1"/>
  <c r="O36" i="7" s="1"/>
  <c r="L43" i="19"/>
  <c r="O43" i="19" s="1"/>
  <c r="L49" i="20"/>
  <c r="O49" i="20" s="1"/>
  <c r="I23" i="7"/>
  <c r="L15" i="1"/>
  <c r="L17" i="1" s="1"/>
  <c r="O17" i="1" s="1"/>
  <c r="I16" i="20"/>
  <c r="L16" i="20" s="1"/>
  <c r="I33" i="7"/>
  <c r="L33" i="7" s="1"/>
  <c r="O33" i="7" s="1"/>
  <c r="L50" i="13"/>
  <c r="O50" i="13" s="1"/>
  <c r="J16" i="27"/>
  <c r="I31" i="20"/>
  <c r="L31" i="20" s="1"/>
  <c r="O31" i="20" s="1"/>
  <c r="I4" i="20"/>
  <c r="L4" i="20" s="1"/>
  <c r="O4" i="20" s="1"/>
  <c r="I42" i="7"/>
  <c r="L42" i="7" s="1"/>
  <c r="O42" i="7" s="1"/>
  <c r="J25" i="25"/>
  <c r="L51" i="20"/>
  <c r="O51" i="20" s="1"/>
  <c r="I5" i="7"/>
  <c r="L5" i="7" s="1"/>
  <c r="O5" i="7" s="1"/>
  <c r="I37" i="20"/>
  <c r="L37" i="20" s="1"/>
  <c r="O37" i="20" s="1"/>
  <c r="I32" i="20"/>
  <c r="L32" i="20" s="1"/>
  <c r="O32" i="20" s="1"/>
  <c r="L41" i="30"/>
  <c r="O41" i="30" s="1"/>
  <c r="I7" i="20"/>
  <c r="L7" i="20" s="1"/>
  <c r="O7" i="20" s="1"/>
  <c r="I14" i="20"/>
  <c r="L14" i="20" s="1"/>
  <c r="O14" i="20" s="1"/>
  <c r="I23" i="9"/>
  <c r="I25" i="19"/>
  <c r="I8" i="19"/>
  <c r="L8" i="19" s="1"/>
  <c r="O8" i="19" s="1"/>
  <c r="L52" i="11"/>
  <c r="O52" i="11" s="1"/>
  <c r="L50" i="17"/>
  <c r="O50" i="17" s="1"/>
  <c r="J25" i="26"/>
  <c r="L25" i="26" s="1"/>
  <c r="L26" i="26" s="1"/>
  <c r="I31" i="30"/>
  <c r="L31" i="30" s="1"/>
  <c r="O31" i="30" s="1"/>
  <c r="I19" i="19"/>
  <c r="L19" i="19" s="1"/>
  <c r="O19" i="19" s="1"/>
  <c r="I6" i="19"/>
  <c r="L6" i="19" s="1"/>
  <c r="O6" i="19" s="1"/>
  <c r="L7" i="12"/>
  <c r="O7" i="12" s="1"/>
  <c r="L22" i="11"/>
  <c r="O22" i="11" s="1"/>
  <c r="L44" i="9"/>
  <c r="L45" i="9" s="1"/>
  <c r="O45" i="9" s="1"/>
  <c r="I32" i="30"/>
  <c r="L32" i="30" s="1"/>
  <c r="O32" i="30" s="1"/>
  <c r="L43" i="29"/>
  <c r="O43" i="29" s="1"/>
  <c r="I42" i="19"/>
  <c r="L42" i="19" s="1"/>
  <c r="O42" i="19" s="1"/>
  <c r="J25" i="23"/>
  <c r="I4" i="9"/>
  <c r="L4" i="9" s="1"/>
  <c r="O4" i="9" s="1"/>
  <c r="I33" i="19"/>
  <c r="L33" i="19" s="1"/>
  <c r="O33" i="19" s="1"/>
  <c r="L11" i="1"/>
  <c r="I8" i="9"/>
  <c r="L8" i="9" s="1"/>
  <c r="O8" i="9" s="1"/>
  <c r="I11" i="19"/>
  <c r="L11" i="19" s="1"/>
  <c r="J15" i="25"/>
  <c r="I34" i="19"/>
  <c r="L34" i="19" s="1"/>
  <c r="O34" i="19" s="1"/>
  <c r="I21" i="20"/>
  <c r="L21" i="20" s="1"/>
  <c r="O21" i="20" s="1"/>
  <c r="I8" i="30"/>
  <c r="L8" i="30" s="1"/>
  <c r="O8" i="30" s="1"/>
  <c r="L16" i="13"/>
  <c r="I23" i="19"/>
  <c r="I7" i="19"/>
  <c r="L7" i="19" s="1"/>
  <c r="O7" i="19" s="1"/>
  <c r="L51" i="28"/>
  <c r="J25" i="27"/>
  <c r="L3" i="11"/>
  <c r="O3" i="11" s="1"/>
  <c r="I5" i="23"/>
  <c r="L5" i="23" s="1"/>
  <c r="O5" i="23" s="1"/>
  <c r="I23" i="20"/>
  <c r="L2" i="13"/>
  <c r="O2" i="13" s="1"/>
  <c r="I39" i="20"/>
  <c r="L39" i="20" s="1"/>
  <c r="O39" i="20" s="1"/>
  <c r="I39" i="30"/>
  <c r="L39" i="30" s="1"/>
  <c r="O39" i="30" s="1"/>
  <c r="I31" i="19"/>
  <c r="L31" i="19" s="1"/>
  <c r="O31" i="19" s="1"/>
  <c r="I33" i="23"/>
  <c r="L33" i="23" s="1"/>
  <c r="O33" i="23" s="1"/>
  <c r="I21" i="29"/>
  <c r="L21" i="29" s="1"/>
  <c r="O21" i="29" s="1"/>
  <c r="I29" i="20"/>
  <c r="L29" i="20" s="1"/>
  <c r="O29" i="20" s="1"/>
  <c r="I38" i="20"/>
  <c r="L38" i="20" s="1"/>
  <c r="O38" i="20" s="1"/>
  <c r="L18" i="13"/>
  <c r="O18" i="13" s="1"/>
  <c r="L27" i="11"/>
  <c r="O27" i="11" s="1"/>
  <c r="I15" i="15"/>
  <c r="L15" i="15" s="1"/>
  <c r="I8" i="7"/>
  <c r="L8" i="7" s="1"/>
  <c r="O8" i="7" s="1"/>
  <c r="I27" i="7"/>
  <c r="L27" i="7" s="1"/>
  <c r="O27" i="7" s="1"/>
  <c r="I36" i="23"/>
  <c r="L36" i="23" s="1"/>
  <c r="O36" i="23" s="1"/>
  <c r="I42" i="23"/>
  <c r="L42" i="23" s="1"/>
  <c r="O42" i="23" s="1"/>
  <c r="L6" i="12"/>
  <c r="O6" i="12" s="1"/>
  <c r="I10" i="23"/>
  <c r="L10" i="23" s="1"/>
  <c r="I27" i="15"/>
  <c r="L27" i="15" s="1"/>
  <c r="O27" i="15" s="1"/>
  <c r="I29" i="15"/>
  <c r="L29" i="15" s="1"/>
  <c r="O29" i="15" s="1"/>
  <c r="I8" i="20"/>
  <c r="L8" i="20" s="1"/>
  <c r="O8" i="20" s="1"/>
  <c r="J25" i="7"/>
  <c r="I2" i="20"/>
  <c r="L2" i="20" s="1"/>
  <c r="O2" i="20" s="1"/>
  <c r="L21" i="11"/>
  <c r="O21" i="11" s="1"/>
  <c r="I2" i="7"/>
  <c r="L2" i="7" s="1"/>
  <c r="O2" i="7" s="1"/>
  <c r="I16" i="7"/>
  <c r="L16" i="7" s="1"/>
  <c r="L50" i="30"/>
  <c r="O50" i="30" s="1"/>
  <c r="I24" i="23"/>
  <c r="I22" i="15"/>
  <c r="L22" i="15" s="1"/>
  <c r="O22" i="15" s="1"/>
  <c r="I27" i="23"/>
  <c r="I24" i="20"/>
  <c r="I15" i="20"/>
  <c r="I10" i="20"/>
  <c r="L10" i="20" s="1"/>
  <c r="L3" i="23"/>
  <c r="O3" i="23" s="1"/>
  <c r="L18" i="11"/>
  <c r="O18" i="11" s="1"/>
  <c r="I19" i="7"/>
  <c r="L19" i="7" s="1"/>
  <c r="O19" i="7" s="1"/>
  <c r="I18" i="7"/>
  <c r="L18" i="7" s="1"/>
  <c r="O18" i="7" s="1"/>
  <c r="I10" i="7"/>
  <c r="L10" i="7" s="1"/>
  <c r="L39" i="11"/>
  <c r="O39" i="11" s="1"/>
  <c r="L49" i="25"/>
  <c r="O49" i="25" s="1"/>
  <c r="I22" i="23"/>
  <c r="L22" i="23" s="1"/>
  <c r="O22" i="23" s="1"/>
  <c r="L44" i="29"/>
  <c r="O44" i="29" s="1"/>
  <c r="L49" i="13"/>
  <c r="O49" i="13" s="1"/>
  <c r="I14" i="15"/>
  <c r="L14" i="15" s="1"/>
  <c r="O14" i="15" s="1"/>
  <c r="J16" i="26"/>
  <c r="I21" i="15"/>
  <c r="L21" i="15" s="1"/>
  <c r="O21" i="15" s="1"/>
  <c r="I20" i="20"/>
  <c r="L20" i="20" s="1"/>
  <c r="O20" i="20" s="1"/>
  <c r="I6" i="15"/>
  <c r="L6" i="15" s="1"/>
  <c r="O6" i="15" s="1"/>
  <c r="I42" i="20"/>
  <c r="L42" i="20" s="1"/>
  <c r="O42" i="20" s="1"/>
  <c r="I25" i="20"/>
  <c r="I33" i="20"/>
  <c r="L33" i="20" s="1"/>
  <c r="O33" i="20" s="1"/>
  <c r="J47" i="26"/>
  <c r="J47" i="20"/>
  <c r="L14" i="11"/>
  <c r="O14" i="11" s="1"/>
  <c r="I18" i="15"/>
  <c r="L18" i="15" s="1"/>
  <c r="O18" i="15" s="1"/>
  <c r="I29" i="7"/>
  <c r="L29" i="7" s="1"/>
  <c r="O29" i="7" s="1"/>
  <c r="L50" i="28"/>
  <c r="J47" i="21"/>
  <c r="I27" i="20"/>
  <c r="J25" i="21"/>
  <c r="I32" i="23"/>
  <c r="L32" i="23" s="1"/>
  <c r="O32" i="23" s="1"/>
  <c r="I36" i="20"/>
  <c r="L36" i="20" s="1"/>
  <c r="O36" i="20" s="1"/>
  <c r="J27" i="26"/>
  <c r="J15" i="20"/>
  <c r="I32" i="7"/>
  <c r="L32" i="7" s="1"/>
  <c r="O32" i="7" s="1"/>
  <c r="I11" i="20"/>
  <c r="L11" i="20" s="1"/>
  <c r="I6" i="20"/>
  <c r="L6" i="20" s="1"/>
  <c r="O6" i="20" s="1"/>
  <c r="J25" i="20"/>
  <c r="I38" i="15"/>
  <c r="L38" i="15" s="1"/>
  <c r="O38" i="15" s="1"/>
  <c r="I38" i="7"/>
  <c r="L38" i="7" s="1"/>
  <c r="O38" i="7" s="1"/>
  <c r="I39" i="7"/>
  <c r="L39" i="7" s="1"/>
  <c r="O39" i="7" s="1"/>
  <c r="L50" i="25"/>
  <c r="O50" i="25" s="1"/>
  <c r="L41" i="18"/>
  <c r="O41" i="18" s="1"/>
  <c r="J16" i="21"/>
  <c r="L16" i="21" s="1"/>
  <c r="I21" i="23"/>
  <c r="L21" i="23" s="1"/>
  <c r="O21" i="23" s="1"/>
  <c r="I6" i="23"/>
  <c r="L6" i="23" s="1"/>
  <c r="O6" i="23" s="1"/>
  <c r="I11" i="30"/>
  <c r="L11" i="30" s="1"/>
  <c r="I19" i="30"/>
  <c r="L19" i="30" s="1"/>
  <c r="O19" i="30" s="1"/>
  <c r="I34" i="29"/>
  <c r="L34" i="29" s="1"/>
  <c r="O34" i="29" s="1"/>
  <c r="J27" i="25"/>
  <c r="I15" i="24"/>
  <c r="L15" i="24" s="1"/>
  <c r="I5" i="24"/>
  <c r="L5" i="24" s="1"/>
  <c r="O5" i="24" s="1"/>
  <c r="I5" i="15"/>
  <c r="L5" i="15" s="1"/>
  <c r="O5" i="15" s="1"/>
  <c r="I20" i="15"/>
  <c r="L20" i="15" s="1"/>
  <c r="O20" i="15" s="1"/>
  <c r="I14" i="23"/>
  <c r="L14" i="23" s="1"/>
  <c r="O14" i="23" s="1"/>
  <c r="I14" i="29"/>
  <c r="L14" i="29" s="1"/>
  <c r="O14" i="29" s="1"/>
  <c r="I35" i="29"/>
  <c r="L35" i="29" s="1"/>
  <c r="O35" i="29" s="1"/>
  <c r="I33" i="30"/>
  <c r="L33" i="30" s="1"/>
  <c r="O33" i="30" s="1"/>
  <c r="I30" i="24"/>
  <c r="L30" i="24" s="1"/>
  <c r="O30" i="24" s="1"/>
  <c r="I11" i="23"/>
  <c r="L11" i="23" s="1"/>
  <c r="I35" i="15"/>
  <c r="L35" i="15" s="1"/>
  <c r="O35" i="15" s="1"/>
  <c r="I25" i="23"/>
  <c r="J27" i="21"/>
  <c r="I10" i="30"/>
  <c r="L10" i="30" s="1"/>
  <c r="J27" i="22"/>
  <c r="I27" i="24"/>
  <c r="I23" i="15"/>
  <c r="L52" i="25"/>
  <c r="O52" i="25" s="1"/>
  <c r="L51" i="25"/>
  <c r="O51" i="25" s="1"/>
  <c r="I39" i="23"/>
  <c r="L39" i="23" s="1"/>
  <c r="O39" i="23" s="1"/>
  <c r="I2" i="23"/>
  <c r="L2" i="23" s="1"/>
  <c r="O2" i="23" s="1"/>
  <c r="I22" i="30"/>
  <c r="L22" i="30" s="1"/>
  <c r="O22" i="30" s="1"/>
  <c r="I25" i="29"/>
  <c r="I33" i="29"/>
  <c r="L33" i="29" s="1"/>
  <c r="O33" i="29" s="1"/>
  <c r="I29" i="23"/>
  <c r="L29" i="23" s="1"/>
  <c r="O29" i="23" s="1"/>
  <c r="I16" i="30"/>
  <c r="L16" i="30" s="1"/>
  <c r="J47" i="22"/>
  <c r="I37" i="15"/>
  <c r="L37" i="15" s="1"/>
  <c r="O37" i="15" s="1"/>
  <c r="I36" i="15"/>
  <c r="L36" i="15" s="1"/>
  <c r="O36" i="15" s="1"/>
  <c r="I18" i="23"/>
  <c r="L18" i="23" s="1"/>
  <c r="O18" i="23" s="1"/>
  <c r="I19" i="23"/>
  <c r="L19" i="23" s="1"/>
  <c r="O19" i="23" s="1"/>
  <c r="L52" i="27"/>
  <c r="O52" i="27" s="1"/>
  <c r="L52" i="19"/>
  <c r="O52" i="19" s="1"/>
  <c r="L49" i="27"/>
  <c r="O49" i="27" s="1"/>
  <c r="I11" i="29"/>
  <c r="L11" i="29" s="1"/>
  <c r="I29" i="24"/>
  <c r="L29" i="24" s="1"/>
  <c r="O29" i="24" s="1"/>
  <c r="I25" i="15"/>
  <c r="I27" i="30"/>
  <c r="L27" i="30" s="1"/>
  <c r="O27" i="30" s="1"/>
  <c r="I39" i="29"/>
  <c r="L39" i="29" s="1"/>
  <c r="O39" i="29" s="1"/>
  <c r="I4" i="24"/>
  <c r="L4" i="24" s="1"/>
  <c r="O4" i="24" s="1"/>
  <c r="I39" i="15"/>
  <c r="L39" i="15" s="1"/>
  <c r="O39" i="15" s="1"/>
  <c r="I42" i="15"/>
  <c r="L42" i="15" s="1"/>
  <c r="O42" i="15" s="1"/>
  <c r="L52" i="20"/>
  <c r="O52" i="20" s="1"/>
  <c r="I8" i="23"/>
  <c r="L8" i="23" s="1"/>
  <c r="O8" i="23" s="1"/>
  <c r="I7" i="23"/>
  <c r="L7" i="23" s="1"/>
  <c r="O7" i="23" s="1"/>
  <c r="L51" i="30"/>
  <c r="O51" i="30" s="1"/>
  <c r="I16" i="23"/>
  <c r="I25" i="30"/>
  <c r="I21" i="24"/>
  <c r="L21" i="24" s="1"/>
  <c r="O21" i="24" s="1"/>
  <c r="J25" i="22"/>
  <c r="L25" i="22" s="1"/>
  <c r="I5" i="30"/>
  <c r="L5" i="30" s="1"/>
  <c r="O5" i="30" s="1"/>
  <c r="I22" i="24"/>
  <c r="L22" i="24" s="1"/>
  <c r="O22" i="24" s="1"/>
  <c r="I2" i="15"/>
  <c r="L2" i="15" s="1"/>
  <c r="O2" i="15" s="1"/>
  <c r="I8" i="15"/>
  <c r="L8" i="15" s="1"/>
  <c r="O8" i="15" s="1"/>
  <c r="I24" i="15"/>
  <c r="I23" i="23"/>
  <c r="I34" i="23"/>
  <c r="L34" i="23" s="1"/>
  <c r="O34" i="23" s="1"/>
  <c r="I4" i="23"/>
  <c r="L4" i="23" s="1"/>
  <c r="O4" i="23" s="1"/>
  <c r="L52" i="28"/>
  <c r="L51" i="13"/>
  <c r="O51" i="13" s="1"/>
  <c r="I21" i="30"/>
  <c r="L21" i="30" s="1"/>
  <c r="O21" i="30" s="1"/>
  <c r="I8" i="24"/>
  <c r="L8" i="24" s="1"/>
  <c r="O8" i="24" s="1"/>
  <c r="I22" i="28"/>
  <c r="L22" i="28" s="1"/>
  <c r="I18" i="29"/>
  <c r="L18" i="29" s="1"/>
  <c r="O18" i="29" s="1"/>
  <c r="I32" i="24"/>
  <c r="L32" i="24" s="1"/>
  <c r="O32" i="24" s="1"/>
  <c r="I10" i="15"/>
  <c r="L10" i="15" s="1"/>
  <c r="I31" i="15"/>
  <c r="L31" i="15" s="1"/>
  <c r="O31" i="15" s="1"/>
  <c r="I15" i="23"/>
  <c r="I31" i="23"/>
  <c r="L31" i="23" s="1"/>
  <c r="O31" i="23" s="1"/>
  <c r="I37" i="23"/>
  <c r="L37" i="23" s="1"/>
  <c r="O37" i="23" s="1"/>
  <c r="I30" i="23"/>
  <c r="L30" i="23" s="1"/>
  <c r="O30" i="23" s="1"/>
  <c r="L46" i="28"/>
  <c r="I20" i="23"/>
  <c r="L20" i="23" s="1"/>
  <c r="O20" i="23" s="1"/>
  <c r="I32" i="25"/>
  <c r="L32" i="25" s="1"/>
  <c r="O32" i="25" s="1"/>
  <c r="L22" i="13"/>
  <c r="O22" i="13" s="1"/>
  <c r="I22" i="29"/>
  <c r="L22" i="29" s="1"/>
  <c r="O22" i="29" s="1"/>
  <c r="I16" i="29"/>
  <c r="L16" i="29" s="1"/>
  <c r="I30" i="25"/>
  <c r="L30" i="25" s="1"/>
  <c r="O30" i="25" s="1"/>
  <c r="I6" i="25"/>
  <c r="L6" i="25" s="1"/>
  <c r="O6" i="25" s="1"/>
  <c r="I30" i="30"/>
  <c r="L30" i="30" s="1"/>
  <c r="O30" i="30" s="1"/>
  <c r="I14" i="30"/>
  <c r="L14" i="30" s="1"/>
  <c r="O14" i="30" s="1"/>
  <c r="I15" i="29"/>
  <c r="L15" i="29" s="1"/>
  <c r="I42" i="25"/>
  <c r="L42" i="25" s="1"/>
  <c r="O42" i="25" s="1"/>
  <c r="I25" i="25"/>
  <c r="I4" i="30"/>
  <c r="L4" i="30" s="1"/>
  <c r="O4" i="30" s="1"/>
  <c r="I6" i="30"/>
  <c r="L6" i="30" s="1"/>
  <c r="O6" i="30" s="1"/>
  <c r="I32" i="29"/>
  <c r="L32" i="29" s="1"/>
  <c r="O32" i="29" s="1"/>
  <c r="I21" i="25"/>
  <c r="L21" i="25" s="1"/>
  <c r="O21" i="25" s="1"/>
  <c r="I18" i="25"/>
  <c r="L18" i="25" s="1"/>
  <c r="O18" i="25" s="1"/>
  <c r="I19" i="25"/>
  <c r="L19" i="25" s="1"/>
  <c r="O19" i="25" s="1"/>
  <c r="I36" i="30"/>
  <c r="L36" i="30" s="1"/>
  <c r="O36" i="30" s="1"/>
  <c r="I15" i="30"/>
  <c r="L15" i="30" s="1"/>
  <c r="I42" i="30"/>
  <c r="L42" i="30" s="1"/>
  <c r="O42" i="30" s="1"/>
  <c r="L9" i="13"/>
  <c r="O9" i="13" s="1"/>
  <c r="L19" i="13"/>
  <c r="O19" i="13" s="1"/>
  <c r="I29" i="29"/>
  <c r="L29" i="29" s="1"/>
  <c r="O29" i="29" s="1"/>
  <c r="I23" i="29"/>
  <c r="I27" i="29"/>
  <c r="L27" i="29" s="1"/>
  <c r="O27" i="29" s="1"/>
  <c r="I19" i="24"/>
  <c r="L19" i="24" s="1"/>
  <c r="O19" i="24" s="1"/>
  <c r="I23" i="24"/>
  <c r="J47" i="19"/>
  <c r="L50" i="19"/>
  <c r="O50" i="19" s="1"/>
  <c r="L46" i="30"/>
  <c r="O46" i="30" s="1"/>
  <c r="I8" i="25"/>
  <c r="L8" i="25" s="1"/>
  <c r="O8" i="25" s="1"/>
  <c r="I6" i="29"/>
  <c r="L6" i="29" s="1"/>
  <c r="O6" i="29" s="1"/>
  <c r="L2" i="11"/>
  <c r="O2" i="11" s="1"/>
  <c r="I34" i="25"/>
  <c r="L34" i="25" s="1"/>
  <c r="O34" i="25" s="1"/>
  <c r="J15" i="23"/>
  <c r="I19" i="29"/>
  <c r="L19" i="29" s="1"/>
  <c r="O19" i="29" s="1"/>
  <c r="I39" i="25"/>
  <c r="L39" i="25" s="1"/>
  <c r="O39" i="25" s="1"/>
  <c r="I7" i="25"/>
  <c r="L7" i="25" s="1"/>
  <c r="O7" i="25" s="1"/>
  <c r="I29" i="30"/>
  <c r="L29" i="30" s="1"/>
  <c r="O29" i="30" s="1"/>
  <c r="I2" i="30"/>
  <c r="L2" i="30" s="1"/>
  <c r="O2" i="30" s="1"/>
  <c r="J27" i="23"/>
  <c r="I2" i="29"/>
  <c r="L2" i="29" s="1"/>
  <c r="O2" i="29" s="1"/>
  <c r="I7" i="29"/>
  <c r="L7" i="29" s="1"/>
  <c r="O7" i="29" s="1"/>
  <c r="I36" i="29"/>
  <c r="L36" i="29" s="1"/>
  <c r="O36" i="29" s="1"/>
  <c r="I18" i="24"/>
  <c r="L18" i="24" s="1"/>
  <c r="O18" i="24" s="1"/>
  <c r="I2" i="24"/>
  <c r="L2" i="24" s="1"/>
  <c r="O2" i="24" s="1"/>
  <c r="L51" i="19"/>
  <c r="O51" i="19" s="1"/>
  <c r="J25" i="30"/>
  <c r="L50" i="23"/>
  <c r="O50" i="23" s="1"/>
  <c r="L52" i="30"/>
  <c r="O52" i="30" s="1"/>
  <c r="L50" i="14"/>
  <c r="O50" i="14" s="1"/>
  <c r="L44" i="30"/>
  <c r="O44" i="30" s="1"/>
  <c r="I14" i="25"/>
  <c r="L14" i="25" s="1"/>
  <c r="O14" i="25" s="1"/>
  <c r="L18" i="20"/>
  <c r="O18" i="20" s="1"/>
  <c r="I37" i="30"/>
  <c r="L37" i="30" s="1"/>
  <c r="O37" i="30" s="1"/>
  <c r="I18" i="30"/>
  <c r="L18" i="30" s="1"/>
  <c r="O18" i="30" s="1"/>
  <c r="J47" i="23"/>
  <c r="L47" i="23" s="1"/>
  <c r="O47" i="23" s="1"/>
  <c r="I37" i="29"/>
  <c r="L37" i="29" s="1"/>
  <c r="O37" i="29" s="1"/>
  <c r="I5" i="29"/>
  <c r="L5" i="29" s="1"/>
  <c r="O5" i="29" s="1"/>
  <c r="I10" i="29"/>
  <c r="L10" i="29" s="1"/>
  <c r="J25" i="18"/>
  <c r="L25" i="18" s="1"/>
  <c r="L26" i="18" s="1"/>
  <c r="O26" i="18" s="1"/>
  <c r="I38" i="24"/>
  <c r="L38" i="24" s="1"/>
  <c r="O38" i="24" s="1"/>
  <c r="I11" i="24"/>
  <c r="L11" i="24" s="1"/>
  <c r="L19" i="11"/>
  <c r="O19" i="11" s="1"/>
  <c r="L44" i="6"/>
  <c r="O44" i="6" s="1"/>
  <c r="L43" i="15"/>
  <c r="O43" i="15" s="1"/>
  <c r="L49" i="30"/>
  <c r="O49" i="30" s="1"/>
  <c r="J27" i="17"/>
  <c r="I8" i="29"/>
  <c r="L8" i="29" s="1"/>
  <c r="O8" i="29" s="1"/>
  <c r="L25" i="12"/>
  <c r="L26" i="12" s="1"/>
  <c r="O26" i="12" s="1"/>
  <c r="I35" i="30"/>
  <c r="L35" i="30" s="1"/>
  <c r="O35" i="30" s="1"/>
  <c r="I34" i="30"/>
  <c r="L34" i="30" s="1"/>
  <c r="O34" i="30" s="1"/>
  <c r="I42" i="29"/>
  <c r="L42" i="29" s="1"/>
  <c r="O42" i="29" s="1"/>
  <c r="I24" i="29"/>
  <c r="I30" i="29"/>
  <c r="L30" i="29" s="1"/>
  <c r="O30" i="29" s="1"/>
  <c r="J47" i="18"/>
  <c r="I31" i="24"/>
  <c r="L31" i="24" s="1"/>
  <c r="O31" i="24" s="1"/>
  <c r="I33" i="24"/>
  <c r="L33" i="24" s="1"/>
  <c r="O33" i="24" s="1"/>
  <c r="L43" i="20"/>
  <c r="O43" i="20" s="1"/>
  <c r="L49" i="14"/>
  <c r="O49" i="14" s="1"/>
  <c r="L49" i="23"/>
  <c r="O49" i="23" s="1"/>
  <c r="J25" i="15"/>
  <c r="B16" i="2"/>
  <c r="J27" i="24"/>
  <c r="I31" i="25"/>
  <c r="L31" i="25" s="1"/>
  <c r="O31" i="25" s="1"/>
  <c r="J16" i="23"/>
  <c r="I4" i="29"/>
  <c r="L4" i="29" s="1"/>
  <c r="O4" i="29" s="1"/>
  <c r="I20" i="25"/>
  <c r="L20" i="25" s="1"/>
  <c r="O20" i="25" s="1"/>
  <c r="J27" i="18"/>
  <c r="I6" i="24"/>
  <c r="L6" i="24" s="1"/>
  <c r="O6" i="24" s="1"/>
  <c r="I42" i="24"/>
  <c r="L42" i="24" s="1"/>
  <c r="O42" i="24" s="1"/>
  <c r="L7" i="11"/>
  <c r="O7" i="11" s="1"/>
  <c r="J47" i="17"/>
  <c r="L47" i="17" s="1"/>
  <c r="O47" i="17" s="1"/>
  <c r="L19" i="12"/>
  <c r="O19" i="12" s="1"/>
  <c r="L25" i="1"/>
  <c r="O25" i="1" s="1"/>
  <c r="I24" i="25"/>
  <c r="J25" i="17"/>
  <c r="I38" i="25"/>
  <c r="L38" i="25" s="1"/>
  <c r="O38" i="25" s="1"/>
  <c r="I7" i="30"/>
  <c r="L7" i="30" s="1"/>
  <c r="O7" i="30" s="1"/>
  <c r="I27" i="25"/>
  <c r="I38" i="30"/>
  <c r="L38" i="30" s="1"/>
  <c r="O38" i="30" s="1"/>
  <c r="I23" i="30"/>
  <c r="I38" i="29"/>
  <c r="L38" i="29" s="1"/>
  <c r="O38" i="29" s="1"/>
  <c r="I31" i="29"/>
  <c r="L31" i="29" s="1"/>
  <c r="O31" i="29" s="1"/>
  <c r="I24" i="30"/>
  <c r="I20" i="29"/>
  <c r="L20" i="29" s="1"/>
  <c r="O20" i="29" s="1"/>
  <c r="I36" i="24"/>
  <c r="L36" i="24" s="1"/>
  <c r="O36" i="24" s="1"/>
  <c r="I20" i="24"/>
  <c r="L20" i="24" s="1"/>
  <c r="O20" i="24" s="1"/>
  <c r="L52" i="17"/>
  <c r="O52" i="17" s="1"/>
  <c r="L51" i="23"/>
  <c r="O51" i="23" s="1"/>
  <c r="L43" i="30"/>
  <c r="O43" i="30" s="1"/>
  <c r="L46" i="20"/>
  <c r="O46" i="20" s="1"/>
  <c r="L52" i="14"/>
  <c r="O52" i="14" s="1"/>
  <c r="I34" i="28"/>
  <c r="L34" i="28" s="1"/>
  <c r="I32" i="9"/>
  <c r="L32" i="9" s="1"/>
  <c r="O32" i="9" s="1"/>
  <c r="I6" i="9"/>
  <c r="L6" i="9" s="1"/>
  <c r="O6" i="9" s="1"/>
  <c r="L44" i="20"/>
  <c r="O44" i="20" s="1"/>
  <c r="I31" i="28"/>
  <c r="L31" i="28" s="1"/>
  <c r="I38" i="19"/>
  <c r="L38" i="19" s="1"/>
  <c r="O38" i="19" s="1"/>
  <c r="I24" i="9"/>
  <c r="I31" i="9"/>
  <c r="L31" i="9" s="1"/>
  <c r="O31" i="9" s="1"/>
  <c r="I16" i="9"/>
  <c r="L16" i="9" s="1"/>
  <c r="I29" i="19"/>
  <c r="L29" i="19" s="1"/>
  <c r="O29" i="19" s="1"/>
  <c r="I22" i="19"/>
  <c r="L22" i="19" s="1"/>
  <c r="O22" i="19" s="1"/>
  <c r="I5" i="19"/>
  <c r="L5" i="19" s="1"/>
  <c r="O5" i="19" s="1"/>
  <c r="L41" i="15"/>
  <c r="O41" i="15" s="1"/>
  <c r="L6" i="13"/>
  <c r="O6" i="13" s="1"/>
  <c r="I2" i="28"/>
  <c r="L2" i="28" s="1"/>
  <c r="J25" i="19"/>
  <c r="I16" i="19"/>
  <c r="I39" i="19"/>
  <c r="L39" i="19" s="1"/>
  <c r="O39" i="19" s="1"/>
  <c r="I21" i="9"/>
  <c r="L21" i="9" s="1"/>
  <c r="O21" i="9" s="1"/>
  <c r="I19" i="9"/>
  <c r="L19" i="9" s="1"/>
  <c r="O19" i="9" s="1"/>
  <c r="I32" i="19"/>
  <c r="L32" i="19" s="1"/>
  <c r="O32" i="19" s="1"/>
  <c r="I11" i="7"/>
  <c r="L11" i="7" s="1"/>
  <c r="I15" i="7"/>
  <c r="L15" i="7" s="1"/>
  <c r="L43" i="24"/>
  <c r="O43" i="24" s="1"/>
  <c r="I4" i="7"/>
  <c r="L4" i="7" s="1"/>
  <c r="O4" i="7" s="1"/>
  <c r="I14" i="7"/>
  <c r="L14" i="7" s="1"/>
  <c r="O14" i="7" s="1"/>
  <c r="L10" i="12"/>
  <c r="I33" i="9"/>
  <c r="L33" i="9" s="1"/>
  <c r="O33" i="9" s="1"/>
  <c r="I42" i="9"/>
  <c r="L42" i="9" s="1"/>
  <c r="O42" i="9" s="1"/>
  <c r="I2" i="19"/>
  <c r="L2" i="19" s="1"/>
  <c r="O2" i="19" s="1"/>
  <c r="L27" i="12"/>
  <c r="O27" i="12" s="1"/>
  <c r="I20" i="9"/>
  <c r="L20" i="9" s="1"/>
  <c r="O20" i="9" s="1"/>
  <c r="I37" i="19"/>
  <c r="L37" i="19" s="1"/>
  <c r="O37" i="19" s="1"/>
  <c r="I24" i="19"/>
  <c r="L44" i="27"/>
  <c r="O44" i="27" s="1"/>
  <c r="J25" i="9"/>
  <c r="J16" i="19"/>
  <c r="I20" i="19"/>
  <c r="L20" i="19" s="1"/>
  <c r="O20" i="19" s="1"/>
  <c r="I10" i="19"/>
  <c r="L10" i="19" s="1"/>
  <c r="I30" i="9"/>
  <c r="L30" i="9" s="1"/>
  <c r="O30" i="9" s="1"/>
  <c r="I5" i="9"/>
  <c r="L5" i="9" s="1"/>
  <c r="O5" i="9" s="1"/>
  <c r="I19" i="15"/>
  <c r="L19" i="15" s="1"/>
  <c r="O19" i="15" s="1"/>
  <c r="I34" i="15"/>
  <c r="L34" i="15" s="1"/>
  <c r="O34" i="15" s="1"/>
  <c r="I4" i="19"/>
  <c r="L4" i="19" s="1"/>
  <c r="O4" i="19" s="1"/>
  <c r="I30" i="19"/>
  <c r="L30" i="19" s="1"/>
  <c r="O30" i="19" s="1"/>
  <c r="I16" i="15"/>
  <c r="L16" i="15" s="1"/>
  <c r="I7" i="7"/>
  <c r="L7" i="7" s="1"/>
  <c r="O7" i="7" s="1"/>
  <c r="B26" i="2"/>
  <c r="C4" i="2" s="1"/>
  <c r="L49" i="17"/>
  <c r="O49" i="17" s="1"/>
  <c r="L44" i="28"/>
  <c r="J27" i="19"/>
  <c r="I35" i="9"/>
  <c r="L35" i="9" s="1"/>
  <c r="O35" i="9" s="1"/>
  <c r="I2" i="9"/>
  <c r="L2" i="9" s="1"/>
  <c r="O2" i="9" s="1"/>
  <c r="I18" i="9"/>
  <c r="L18" i="9" s="1"/>
  <c r="O18" i="9" s="1"/>
  <c r="I34" i="9"/>
  <c r="L34" i="9" s="1"/>
  <c r="O34" i="9" s="1"/>
  <c r="I14" i="9"/>
  <c r="L14" i="9" s="1"/>
  <c r="O14" i="9" s="1"/>
  <c r="L27" i="13"/>
  <c r="O27" i="13" s="1"/>
  <c r="I29" i="28"/>
  <c r="L29" i="28" s="1"/>
  <c r="I15" i="9"/>
  <c r="L15" i="9" s="1"/>
  <c r="I7" i="28"/>
  <c r="L7" i="28" s="1"/>
  <c r="I30" i="15"/>
  <c r="L30" i="15" s="1"/>
  <c r="O30" i="15" s="1"/>
  <c r="I7" i="9"/>
  <c r="L7" i="9" s="1"/>
  <c r="O7" i="9" s="1"/>
  <c r="I25" i="9"/>
  <c r="I11" i="15"/>
  <c r="L11" i="15" s="1"/>
  <c r="I4" i="15"/>
  <c r="L4" i="15" s="1"/>
  <c r="O4" i="15" s="1"/>
  <c r="I36" i="19"/>
  <c r="L36" i="19" s="1"/>
  <c r="O36" i="19" s="1"/>
  <c r="I21" i="7"/>
  <c r="L21" i="7" s="1"/>
  <c r="O21" i="7" s="1"/>
  <c r="I20" i="7"/>
  <c r="L20" i="7" s="1"/>
  <c r="O20" i="7" s="1"/>
  <c r="I35" i="7"/>
  <c r="L35" i="7" s="1"/>
  <c r="O35" i="7" s="1"/>
  <c r="L11" i="11"/>
  <c r="L44" i="15"/>
  <c r="L45" i="15" s="1"/>
  <c r="O45" i="15" s="1"/>
  <c r="L21" i="12"/>
  <c r="O21" i="12" s="1"/>
  <c r="L51" i="17"/>
  <c r="O51" i="17" s="1"/>
  <c r="I10" i="9"/>
  <c r="L10" i="9" s="1"/>
  <c r="L49" i="19"/>
  <c r="O49" i="19" s="1"/>
  <c r="L51" i="14"/>
  <c r="O51" i="14" s="1"/>
  <c r="I27" i="19"/>
  <c r="L44" i="24"/>
  <c r="L45" i="24" s="1"/>
  <c r="O45" i="24" s="1"/>
  <c r="I38" i="9"/>
  <c r="L38" i="9" s="1"/>
  <c r="O38" i="9" s="1"/>
  <c r="L21" i="13"/>
  <c r="O21" i="13" s="1"/>
  <c r="L4" i="13"/>
  <c r="O4" i="13" s="1"/>
  <c r="I20" i="28"/>
  <c r="L20" i="28" s="1"/>
  <c r="I27" i="28"/>
  <c r="I39" i="24"/>
  <c r="L39" i="24" s="1"/>
  <c r="O39" i="24" s="1"/>
  <c r="I24" i="24"/>
  <c r="I15" i="19"/>
  <c r="L15" i="19" s="1"/>
  <c r="I37" i="9"/>
  <c r="L37" i="9" s="1"/>
  <c r="O37" i="9" s="1"/>
  <c r="I36" i="9"/>
  <c r="L36" i="9" s="1"/>
  <c r="O36" i="9" s="1"/>
  <c r="I22" i="9"/>
  <c r="L22" i="9" s="1"/>
  <c r="O22" i="9" s="1"/>
  <c r="I33" i="15"/>
  <c r="L33" i="15" s="1"/>
  <c r="O33" i="15" s="1"/>
  <c r="I6" i="7"/>
  <c r="L6" i="7" s="1"/>
  <c r="O6" i="7" s="1"/>
  <c r="I25" i="7"/>
  <c r="I24" i="7"/>
  <c r="I37" i="7"/>
  <c r="L37" i="7" s="1"/>
  <c r="O37" i="7" s="1"/>
  <c r="I7" i="15"/>
  <c r="L7" i="15" s="1"/>
  <c r="O7" i="15" s="1"/>
  <c r="L2" i="12"/>
  <c r="O2" i="12" s="1"/>
  <c r="L41" i="19"/>
  <c r="O41" i="19" s="1"/>
  <c r="B18" i="2"/>
  <c r="I18" i="28"/>
  <c r="L18" i="28" s="1"/>
  <c r="I4" i="28"/>
  <c r="L4" i="28" s="1"/>
  <c r="I32" i="28"/>
  <c r="L32" i="28" s="1"/>
  <c r="L4" i="11"/>
  <c r="O4" i="11" s="1"/>
  <c r="L10" i="13"/>
  <c r="I14" i="28"/>
  <c r="L14" i="28" s="1"/>
  <c r="I30" i="28"/>
  <c r="L30" i="28" s="1"/>
  <c r="I25" i="28"/>
  <c r="J47" i="25"/>
  <c r="J16" i="25"/>
  <c r="J47" i="24"/>
  <c r="J16" i="24"/>
  <c r="I21" i="28"/>
  <c r="L21" i="28" s="1"/>
  <c r="I5" i="28"/>
  <c r="L5" i="28" s="1"/>
  <c r="I6" i="28"/>
  <c r="L6" i="28" s="1"/>
  <c r="L20" i="11"/>
  <c r="O20" i="11" s="1"/>
  <c r="I19" i="28"/>
  <c r="L19" i="28" s="1"/>
  <c r="L10" i="11"/>
  <c r="I42" i="28"/>
  <c r="L42" i="28" s="1"/>
  <c r="I15" i="28"/>
  <c r="L15" i="28" s="1"/>
  <c r="O40" i="24"/>
  <c r="L6" i="11"/>
  <c r="O6" i="11" s="1"/>
  <c r="L5" i="12"/>
  <c r="O5" i="12" s="1"/>
  <c r="L4" i="12"/>
  <c r="O4" i="12" s="1"/>
  <c r="I19" i="17"/>
  <c r="L19" i="17" s="1"/>
  <c r="O19" i="17" s="1"/>
  <c r="I2" i="17"/>
  <c r="L2" i="17" s="1"/>
  <c r="O2" i="17" s="1"/>
  <c r="I16" i="17"/>
  <c r="L16" i="17" s="1"/>
  <c r="I39" i="17"/>
  <c r="L39" i="17" s="1"/>
  <c r="O39" i="17" s="1"/>
  <c r="I4" i="17"/>
  <c r="L4" i="17" s="1"/>
  <c r="O4" i="17" s="1"/>
  <c r="I5" i="17"/>
  <c r="L5" i="17" s="1"/>
  <c r="O5" i="17" s="1"/>
  <c r="I37" i="17"/>
  <c r="L37" i="17" s="1"/>
  <c r="O37" i="17" s="1"/>
  <c r="I10" i="17"/>
  <c r="L10" i="17" s="1"/>
  <c r="I34" i="17"/>
  <c r="L34" i="17" s="1"/>
  <c r="O34" i="17" s="1"/>
  <c r="I20" i="17"/>
  <c r="L20" i="17" s="1"/>
  <c r="O20" i="17" s="1"/>
  <c r="I24" i="17"/>
  <c r="I25" i="17"/>
  <c r="I36" i="17"/>
  <c r="L36" i="17" s="1"/>
  <c r="O36" i="17" s="1"/>
  <c r="I6" i="17"/>
  <c r="L6" i="17" s="1"/>
  <c r="O6" i="17" s="1"/>
  <c r="I31" i="17"/>
  <c r="L31" i="17" s="1"/>
  <c r="O31" i="17" s="1"/>
  <c r="I14" i="17"/>
  <c r="L14" i="17" s="1"/>
  <c r="O14" i="17" s="1"/>
  <c r="I11" i="17"/>
  <c r="L11" i="17" s="1"/>
  <c r="I33" i="17"/>
  <c r="L33" i="17" s="1"/>
  <c r="O33" i="17" s="1"/>
  <c r="I21" i="17"/>
  <c r="L21" i="17" s="1"/>
  <c r="O21" i="17" s="1"/>
  <c r="I30" i="17"/>
  <c r="L30" i="17" s="1"/>
  <c r="O30" i="17" s="1"/>
  <c r="I27" i="17"/>
  <c r="I38" i="17"/>
  <c r="L38" i="17" s="1"/>
  <c r="O38" i="17" s="1"/>
  <c r="I22" i="17"/>
  <c r="L22" i="17" s="1"/>
  <c r="O22" i="17" s="1"/>
  <c r="I8" i="17"/>
  <c r="L8" i="17" s="1"/>
  <c r="O8" i="17" s="1"/>
  <c r="I42" i="17"/>
  <c r="L42" i="17" s="1"/>
  <c r="O42" i="17" s="1"/>
  <c r="I23" i="17"/>
  <c r="I32" i="17"/>
  <c r="L32" i="17" s="1"/>
  <c r="O32" i="17" s="1"/>
  <c r="I7" i="17"/>
  <c r="L7" i="17" s="1"/>
  <c r="O7" i="17" s="1"/>
  <c r="I18" i="17"/>
  <c r="L18" i="17" s="1"/>
  <c r="O18" i="17" s="1"/>
  <c r="I15" i="17"/>
  <c r="L15" i="17" s="1"/>
  <c r="I29" i="17"/>
  <c r="L29" i="17" s="1"/>
  <c r="O29" i="17" s="1"/>
  <c r="B21" i="2"/>
  <c r="I37" i="28"/>
  <c r="L37" i="28" s="1"/>
  <c r="L25" i="11"/>
  <c r="O25" i="11" s="1"/>
  <c r="I36" i="28"/>
  <c r="L36" i="28" s="1"/>
  <c r="L25" i="13"/>
  <c r="L26" i="13" s="1"/>
  <c r="O26" i="13" s="1"/>
  <c r="I10" i="28"/>
  <c r="L10" i="28" s="1"/>
  <c r="I23" i="28"/>
  <c r="L7" i="1"/>
  <c r="O7" i="1" s="1"/>
  <c r="L5" i="11"/>
  <c r="O5" i="11" s="1"/>
  <c r="L3" i="12"/>
  <c r="O3" i="12" s="1"/>
  <c r="J25" i="24"/>
  <c r="L25" i="24" s="1"/>
  <c r="L26" i="24" s="1"/>
  <c r="O26" i="24" s="1"/>
  <c r="I38" i="28"/>
  <c r="L38" i="28" s="1"/>
  <c r="L11" i="13"/>
  <c r="L5" i="13"/>
  <c r="O5" i="13" s="1"/>
  <c r="I11" i="28"/>
  <c r="L11" i="28" s="1"/>
  <c r="I8" i="28"/>
  <c r="L8" i="28" s="1"/>
  <c r="I24" i="28"/>
  <c r="L20" i="13"/>
  <c r="O20" i="13" s="1"/>
  <c r="I33" i="28"/>
  <c r="L33" i="28" s="1"/>
  <c r="L7" i="13"/>
  <c r="O7" i="13" s="1"/>
  <c r="I16" i="28"/>
  <c r="I39" i="28"/>
  <c r="L39" i="28" s="1"/>
  <c r="L3" i="13"/>
  <c r="O3" i="13" s="1"/>
  <c r="J25" i="29"/>
  <c r="I919" i="3"/>
  <c r="M919" i="3" s="1"/>
  <c r="O44" i="1"/>
  <c r="I173" i="3" s="1"/>
  <c r="M173" i="3" s="1"/>
  <c r="K15" i="3"/>
  <c r="O44" i="10"/>
  <c r="L45" i="16"/>
  <c r="O45" i="16" s="1"/>
  <c r="O44" i="26"/>
  <c r="L45" i="13"/>
  <c r="O45" i="13" s="1"/>
  <c r="O45" i="26"/>
  <c r="I30" i="3"/>
  <c r="I10" i="3"/>
  <c r="I225" i="3"/>
  <c r="O46" i="26"/>
  <c r="M467" i="3"/>
  <c r="L47" i="28" l="1"/>
  <c r="L47" i="26"/>
  <c r="O47" i="26" s="1"/>
  <c r="L27" i="18"/>
  <c r="O27" i="18" s="1"/>
  <c r="L47" i="18"/>
  <c r="O47" i="18" s="1"/>
  <c r="L47" i="19"/>
  <c r="O47" i="19" s="1"/>
  <c r="L47" i="27"/>
  <c r="O47" i="27" s="1"/>
  <c r="O23" i="18"/>
  <c r="L47" i="24"/>
  <c r="O47" i="24" s="1"/>
  <c r="O23" i="11"/>
  <c r="L47" i="25"/>
  <c r="O47" i="25" s="1"/>
  <c r="L45" i="22"/>
  <c r="O45" i="22" s="1"/>
  <c r="L47" i="21"/>
  <c r="O47" i="21" s="1"/>
  <c r="O23" i="13"/>
  <c r="L47" i="22"/>
  <c r="O47" i="22" s="1"/>
  <c r="L47" i="20"/>
  <c r="O47" i="20" s="1"/>
  <c r="R35" i="1"/>
  <c r="S35" i="1" s="1"/>
  <c r="L25" i="21"/>
  <c r="O25" i="21" s="1"/>
  <c r="L16" i="26"/>
  <c r="L17" i="26" s="1"/>
  <c r="O17" i="26" s="1"/>
  <c r="L17" i="8"/>
  <c r="O17" i="8" s="1"/>
  <c r="O37" i="28"/>
  <c r="R37" i="1"/>
  <c r="S37" i="1" s="1"/>
  <c r="R28" i="1"/>
  <c r="S28" i="1" s="1"/>
  <c r="L45" i="11"/>
  <c r="O45" i="11" s="1"/>
  <c r="O44" i="28"/>
  <c r="R44" i="1"/>
  <c r="S44" i="1" s="1"/>
  <c r="O43" i="28"/>
  <c r="R43" i="1"/>
  <c r="S43" i="1" s="1"/>
  <c r="O49" i="28"/>
  <c r="R49" i="1"/>
  <c r="S49" i="1" s="1"/>
  <c r="L27" i="26"/>
  <c r="O27" i="26" s="1"/>
  <c r="O23" i="14"/>
  <c r="O52" i="28"/>
  <c r="R52" i="1"/>
  <c r="S52" i="1" s="1"/>
  <c r="O9" i="28"/>
  <c r="R9" i="1"/>
  <c r="S9" i="1" s="1"/>
  <c r="O42" i="28"/>
  <c r="R42" i="1"/>
  <c r="S42" i="1" s="1"/>
  <c r="O14" i="28"/>
  <c r="R14" i="1"/>
  <c r="S14" i="1" s="1"/>
  <c r="L17" i="6"/>
  <c r="O17" i="6" s="1"/>
  <c r="O46" i="28"/>
  <c r="R46" i="1"/>
  <c r="S46" i="1" s="1"/>
  <c r="O39" i="28"/>
  <c r="R39" i="1"/>
  <c r="S39" i="1" s="1"/>
  <c r="O23" i="22"/>
  <c r="O51" i="28"/>
  <c r="R51" i="1"/>
  <c r="S51" i="1" s="1"/>
  <c r="O41" i="28"/>
  <c r="R41" i="1"/>
  <c r="S41" i="1" s="1"/>
  <c r="O38" i="28"/>
  <c r="R38" i="1"/>
  <c r="S38" i="1" s="1"/>
  <c r="O32" i="28"/>
  <c r="R32" i="1"/>
  <c r="S32" i="1" s="1"/>
  <c r="O29" i="28"/>
  <c r="R29" i="1"/>
  <c r="S29" i="1" s="1"/>
  <c r="O23" i="8"/>
  <c r="L16" i="22"/>
  <c r="L17" i="22" s="1"/>
  <c r="O17" i="22" s="1"/>
  <c r="O50" i="28"/>
  <c r="R50" i="1"/>
  <c r="S50" i="1" s="1"/>
  <c r="O31" i="28"/>
  <c r="R31" i="1"/>
  <c r="S31" i="1" s="1"/>
  <c r="O8" i="28"/>
  <c r="R8" i="1"/>
  <c r="S8" i="1" s="1"/>
  <c r="O30" i="28"/>
  <c r="R30" i="1"/>
  <c r="S30" i="1" s="1"/>
  <c r="O34" i="28"/>
  <c r="R34" i="1"/>
  <c r="S34" i="1" s="1"/>
  <c r="O36" i="28"/>
  <c r="R36" i="1"/>
  <c r="S36" i="1" s="1"/>
  <c r="L27" i="20"/>
  <c r="O27" i="20" s="1"/>
  <c r="L17" i="11"/>
  <c r="O17" i="11" s="1"/>
  <c r="K1787" i="3"/>
  <c r="L1" i="3" s="1"/>
  <c r="L1012" i="3" s="1"/>
  <c r="M11" i="3"/>
  <c r="B10" i="2"/>
  <c r="I187" i="3"/>
  <c r="M187" i="3" s="1"/>
  <c r="I13" i="3"/>
  <c r="M13" i="3" s="1"/>
  <c r="I21" i="3"/>
  <c r="M21" i="3" s="1"/>
  <c r="I447" i="3"/>
  <c r="M447" i="3" s="1"/>
  <c r="I18" i="3"/>
  <c r="M18" i="3" s="1"/>
  <c r="I505" i="3"/>
  <c r="M505" i="3" s="1"/>
  <c r="I19" i="3"/>
  <c r="M19" i="3" s="1"/>
  <c r="I2" i="3"/>
  <c r="I25" i="3"/>
  <c r="M25" i="3" s="1"/>
  <c r="I20" i="3"/>
  <c r="M20" i="3" s="1"/>
  <c r="L23" i="30"/>
  <c r="L24" i="30" s="1"/>
  <c r="O24" i="30" s="1"/>
  <c r="L23" i="24"/>
  <c r="L24" i="24" s="1"/>
  <c r="O24" i="24" s="1"/>
  <c r="L23" i="23"/>
  <c r="L24" i="23" s="1"/>
  <c r="O24" i="23" s="1"/>
  <c r="L23" i="17"/>
  <c r="L24" i="17" s="1"/>
  <c r="O24" i="17" s="1"/>
  <c r="L23" i="27"/>
  <c r="L24" i="27" s="1"/>
  <c r="O24" i="27" s="1"/>
  <c r="L23" i="28"/>
  <c r="L23" i="6"/>
  <c r="L24" i="6" s="1"/>
  <c r="O24" i="6" s="1"/>
  <c r="O19" i="28"/>
  <c r="R19" i="1"/>
  <c r="S19" i="1" s="1"/>
  <c r="O6" i="28"/>
  <c r="R6" i="1"/>
  <c r="S6" i="1" s="1"/>
  <c r="O20" i="28"/>
  <c r="R20" i="1"/>
  <c r="S20" i="1" s="1"/>
  <c r="O7" i="28"/>
  <c r="R7" i="1"/>
  <c r="S7" i="1" s="1"/>
  <c r="L23" i="20"/>
  <c r="L24" i="20" s="1"/>
  <c r="O24" i="20" s="1"/>
  <c r="L23" i="10"/>
  <c r="L24" i="10" s="1"/>
  <c r="O24" i="10" s="1"/>
  <c r="O5" i="28"/>
  <c r="R5" i="1"/>
  <c r="S5" i="1" s="1"/>
  <c r="L23" i="29"/>
  <c r="L24" i="29" s="1"/>
  <c r="O24" i="29" s="1"/>
  <c r="L23" i="21"/>
  <c r="L24" i="21" s="1"/>
  <c r="O24" i="21" s="1"/>
  <c r="L23" i="9"/>
  <c r="L24" i="9" s="1"/>
  <c r="O24" i="9" s="1"/>
  <c r="O33" i="28"/>
  <c r="R33" i="1"/>
  <c r="S33" i="1" s="1"/>
  <c r="O21" i="28"/>
  <c r="R21" i="1"/>
  <c r="S21" i="1" s="1"/>
  <c r="L23" i="25"/>
  <c r="L24" i="25" s="1"/>
  <c r="O24" i="25" s="1"/>
  <c r="L12" i="22"/>
  <c r="L13" i="22" s="1"/>
  <c r="O13" i="22" s="1"/>
  <c r="O4" i="28"/>
  <c r="R4" i="1"/>
  <c r="S4" i="1" s="1"/>
  <c r="O3" i="28"/>
  <c r="R3" i="1"/>
  <c r="S3" i="1" s="1"/>
  <c r="O18" i="28"/>
  <c r="R18" i="1"/>
  <c r="S18" i="1" s="1"/>
  <c r="O47" i="28"/>
  <c r="L23" i="19"/>
  <c r="L24" i="19" s="1"/>
  <c r="O24" i="19" s="1"/>
  <c r="O23" i="26"/>
  <c r="O22" i="28"/>
  <c r="R22" i="1"/>
  <c r="S22" i="1" s="1"/>
  <c r="L23" i="15"/>
  <c r="L24" i="15" s="1"/>
  <c r="O24" i="15" s="1"/>
  <c r="L23" i="7"/>
  <c r="L24" i="7" s="1"/>
  <c r="O24" i="7" s="1"/>
  <c r="L23" i="16"/>
  <c r="L24" i="16" s="1"/>
  <c r="O24" i="16" s="1"/>
  <c r="O44" i="17"/>
  <c r="L12" i="12"/>
  <c r="O12" i="12" s="1"/>
  <c r="O2" i="28"/>
  <c r="R2" i="1"/>
  <c r="S2" i="1" s="1"/>
  <c r="L27" i="21"/>
  <c r="O27" i="21" s="1"/>
  <c r="L27" i="22"/>
  <c r="O27" i="22" s="1"/>
  <c r="L45" i="18"/>
  <c r="O45" i="18" s="1"/>
  <c r="L45" i="7"/>
  <c r="O45" i="7" s="1"/>
  <c r="O44" i="14"/>
  <c r="L12" i="18"/>
  <c r="L13" i="18" s="1"/>
  <c r="O13" i="18" s="1"/>
  <c r="L12" i="26"/>
  <c r="L13" i="26" s="1"/>
  <c r="O13" i="26" s="1"/>
  <c r="O44" i="12"/>
  <c r="O23" i="1"/>
  <c r="L17" i="14"/>
  <c r="O17" i="14" s="1"/>
  <c r="L25" i="10"/>
  <c r="O25" i="10" s="1"/>
  <c r="L12" i="25"/>
  <c r="L13" i="25" s="1"/>
  <c r="O13" i="25" s="1"/>
  <c r="O44" i="8"/>
  <c r="L25" i="27"/>
  <c r="O25" i="27" s="1"/>
  <c r="L17" i="16"/>
  <c r="O17" i="16" s="1"/>
  <c r="L12" i="16"/>
  <c r="L13" i="16" s="1"/>
  <c r="O13" i="16" s="1"/>
  <c r="L45" i="21"/>
  <c r="O45" i="21" s="1"/>
  <c r="L45" i="23"/>
  <c r="O45" i="23" s="1"/>
  <c r="L17" i="10"/>
  <c r="O17" i="10" s="1"/>
  <c r="L16" i="24"/>
  <c r="L17" i="24" s="1"/>
  <c r="O17" i="24" s="1"/>
  <c r="L45" i="25"/>
  <c r="O45" i="25" s="1"/>
  <c r="L12" i="1"/>
  <c r="O12" i="1" s="1"/>
  <c r="L12" i="21"/>
  <c r="L13" i="21" s="1"/>
  <c r="O13" i="21" s="1"/>
  <c r="L16" i="25"/>
  <c r="L12" i="23"/>
  <c r="O12" i="23" s="1"/>
  <c r="L15" i="25"/>
  <c r="L12" i="24"/>
  <c r="L13" i="24" s="1"/>
  <c r="O13" i="24" s="1"/>
  <c r="L16" i="27"/>
  <c r="L17" i="27" s="1"/>
  <c r="O17" i="27" s="1"/>
  <c r="L27" i="27"/>
  <c r="O27" i="27" s="1"/>
  <c r="L12" i="10"/>
  <c r="O12" i="10" s="1"/>
  <c r="O44" i="19"/>
  <c r="L16" i="28"/>
  <c r="L17" i="28" s="1"/>
  <c r="L17" i="7"/>
  <c r="O17" i="7" s="1"/>
  <c r="L45" i="6"/>
  <c r="O45" i="6" s="1"/>
  <c r="O44" i="9"/>
  <c r="L12" i="20"/>
  <c r="L13" i="20" s="1"/>
  <c r="O13" i="20" s="1"/>
  <c r="L25" i="7"/>
  <c r="L26" i="7" s="1"/>
  <c r="O26" i="7" s="1"/>
  <c r="L25" i="29"/>
  <c r="L26" i="29" s="1"/>
  <c r="O26" i="29" s="1"/>
  <c r="L17" i="13"/>
  <c r="O17" i="13" s="1"/>
  <c r="L17" i="18"/>
  <c r="O17" i="18" s="1"/>
  <c r="L15" i="23"/>
  <c r="L25" i="23"/>
  <c r="L26" i="23" s="1"/>
  <c r="O26" i="23" s="1"/>
  <c r="L27" i="28"/>
  <c r="L25" i="19"/>
  <c r="L26" i="19" s="1"/>
  <c r="O26" i="19" s="1"/>
  <c r="L17" i="21"/>
  <c r="O17" i="21" s="1"/>
  <c r="L25" i="25"/>
  <c r="O25" i="25" s="1"/>
  <c r="L12" i="27"/>
  <c r="O12" i="27" s="1"/>
  <c r="L15" i="20"/>
  <c r="L17" i="20" s="1"/>
  <c r="O17" i="20" s="1"/>
  <c r="L12" i="8"/>
  <c r="L13" i="8" s="1"/>
  <c r="O13" i="8" s="1"/>
  <c r="L12" i="15"/>
  <c r="O12" i="15" s="1"/>
  <c r="L25" i="28"/>
  <c r="L45" i="29"/>
  <c r="O45" i="29" s="1"/>
  <c r="L12" i="14"/>
  <c r="L13" i="14" s="1"/>
  <c r="O13" i="14" s="1"/>
  <c r="L12" i="30"/>
  <c r="L13" i="30" s="1"/>
  <c r="O13" i="30" s="1"/>
  <c r="L25" i="20"/>
  <c r="L26" i="20" s="1"/>
  <c r="O26" i="20" s="1"/>
  <c r="L25" i="30"/>
  <c r="L26" i="30" s="1"/>
  <c r="O26" i="30" s="1"/>
  <c r="L26" i="1"/>
  <c r="O26" i="1" s="1"/>
  <c r="L27" i="17"/>
  <c r="O27" i="17" s="1"/>
  <c r="L17" i="29"/>
  <c r="O17" i="29" s="1"/>
  <c r="L27" i="19"/>
  <c r="O27" i="19" s="1"/>
  <c r="L27" i="23"/>
  <c r="O27" i="23" s="1"/>
  <c r="L26" i="16"/>
  <c r="O26" i="16" s="1"/>
  <c r="L16" i="23"/>
  <c r="L27" i="24"/>
  <c r="O27" i="24" s="1"/>
  <c r="L25" i="15"/>
  <c r="L26" i="15" s="1"/>
  <c r="O26" i="15" s="1"/>
  <c r="L26" i="11"/>
  <c r="O26" i="11" s="1"/>
  <c r="L27" i="25"/>
  <c r="O27" i="25" s="1"/>
  <c r="L17" i="15"/>
  <c r="O17" i="15" s="1"/>
  <c r="L45" i="28"/>
  <c r="C7" i="2"/>
  <c r="L12" i="29"/>
  <c r="L13" i="29" s="1"/>
  <c r="O13" i="29" s="1"/>
  <c r="L45" i="20"/>
  <c r="O45" i="20" s="1"/>
  <c r="C5" i="2"/>
  <c r="O25" i="13"/>
  <c r="O25" i="8"/>
  <c r="O25" i="12"/>
  <c r="C3" i="2"/>
  <c r="L12" i="17"/>
  <c r="O12" i="17" s="1"/>
  <c r="L45" i="27"/>
  <c r="O45" i="27" s="1"/>
  <c r="L25" i="17"/>
  <c r="O25" i="17" s="1"/>
  <c r="C2" i="2"/>
  <c r="L12" i="9"/>
  <c r="L13" i="9" s="1"/>
  <c r="O13" i="9" s="1"/>
  <c r="L16" i="19"/>
  <c r="L17" i="19" s="1"/>
  <c r="O17" i="19" s="1"/>
  <c r="L12" i="6"/>
  <c r="O12" i="6" s="1"/>
  <c r="L17" i="9"/>
  <c r="O17" i="9" s="1"/>
  <c r="C6" i="2"/>
  <c r="L17" i="30"/>
  <c r="O17" i="30" s="1"/>
  <c r="L45" i="30"/>
  <c r="O45" i="30" s="1"/>
  <c r="L12" i="7"/>
  <c r="L13" i="7" s="1"/>
  <c r="O13" i="7" s="1"/>
  <c r="L12" i="19"/>
  <c r="O12" i="19" s="1"/>
  <c r="O44" i="15"/>
  <c r="I172" i="3"/>
  <c r="M172" i="3" s="1"/>
  <c r="L12" i="11"/>
  <c r="O12" i="11" s="1"/>
  <c r="O44" i="24"/>
  <c r="L12" i="28"/>
  <c r="L12" i="13"/>
  <c r="O12" i="13" s="1"/>
  <c r="L25" i="9"/>
  <c r="L17" i="17"/>
  <c r="O17" i="17" s="1"/>
  <c r="L26" i="6"/>
  <c r="O26" i="6" s="1"/>
  <c r="O25" i="14"/>
  <c r="O25" i="26"/>
  <c r="O25" i="18"/>
  <c r="O25" i="24"/>
  <c r="L26" i="22"/>
  <c r="O26" i="22" s="1"/>
  <c r="O25" i="22"/>
  <c r="M225" i="3"/>
  <c r="M10" i="3"/>
  <c r="O26" i="26"/>
  <c r="M30" i="3"/>
  <c r="R47" i="1" l="1"/>
  <c r="S47" i="1" s="1"/>
  <c r="L26" i="21"/>
  <c r="O26" i="21" s="1"/>
  <c r="L13" i="12"/>
  <c r="O13" i="12" s="1"/>
  <c r="L13" i="23"/>
  <c r="O13" i="23" s="1"/>
  <c r="O23" i="16"/>
  <c r="O23" i="29"/>
  <c r="O23" i="9"/>
  <c r="O23" i="24"/>
  <c r="O12" i="18"/>
  <c r="O61" i="18" s="1"/>
  <c r="P12" i="18" s="1"/>
  <c r="O27" i="28"/>
  <c r="R27" i="1"/>
  <c r="S27" i="1" s="1"/>
  <c r="O25" i="28"/>
  <c r="R25" i="1"/>
  <c r="S25" i="1" s="1"/>
  <c r="O45" i="28"/>
  <c r="R45" i="1"/>
  <c r="S45" i="1" s="1"/>
  <c r="O17" i="28"/>
  <c r="I7" i="3"/>
  <c r="M7" i="3" s="1"/>
  <c r="I463" i="3"/>
  <c r="M463" i="3" s="1"/>
  <c r="M2" i="3"/>
  <c r="L152" i="3"/>
  <c r="L1645" i="3"/>
  <c r="L76" i="3"/>
  <c r="L807" i="3"/>
  <c r="L1344" i="3"/>
  <c r="L798" i="3"/>
  <c r="L820" i="3"/>
  <c r="L674" i="3"/>
  <c r="L874" i="3"/>
  <c r="L679" i="3"/>
  <c r="L534" i="3"/>
  <c r="L1117" i="3"/>
  <c r="L692" i="3"/>
  <c r="L772" i="3"/>
  <c r="L850" i="3"/>
  <c r="L524" i="3"/>
  <c r="L844" i="3"/>
  <c r="L482" i="3"/>
  <c r="L22" i="3"/>
  <c r="L1011" i="3"/>
  <c r="L1625" i="3"/>
  <c r="L653" i="3"/>
  <c r="L473" i="3"/>
  <c r="L431" i="3"/>
  <c r="L438" i="3"/>
  <c r="L328" i="3"/>
  <c r="L828" i="3"/>
  <c r="L180" i="3"/>
  <c r="L4" i="3"/>
  <c r="L825" i="3"/>
  <c r="L192" i="3"/>
  <c r="L646" i="3"/>
  <c r="L264" i="3"/>
  <c r="L1314" i="3"/>
  <c r="L885" i="3"/>
  <c r="L266" i="3"/>
  <c r="L843" i="3"/>
  <c r="L436" i="3"/>
  <c r="L48" i="3"/>
  <c r="L620" i="3"/>
  <c r="L370" i="3"/>
  <c r="L490" i="3"/>
  <c r="L651" i="3"/>
  <c r="L898" i="3"/>
  <c r="L932" i="3"/>
  <c r="L808" i="3"/>
  <c r="L529" i="3"/>
  <c r="L689" i="3"/>
  <c r="L606" i="3"/>
  <c r="L464" i="3"/>
  <c r="L130" i="3"/>
  <c r="L708" i="3"/>
  <c r="L306" i="3"/>
  <c r="L175" i="3"/>
  <c r="L855" i="3"/>
  <c r="L1518" i="3"/>
  <c r="L1351" i="3"/>
  <c r="L1370" i="3"/>
  <c r="L547" i="3"/>
  <c r="L236" i="3"/>
  <c r="L916" i="3"/>
  <c r="L1021" i="3"/>
  <c r="L103" i="3"/>
  <c r="L189" i="3"/>
  <c r="L910" i="3"/>
  <c r="L413" i="3"/>
  <c r="L516" i="3"/>
  <c r="L1490" i="3"/>
  <c r="L55" i="3"/>
  <c r="L1067" i="3"/>
  <c r="L1212" i="3"/>
  <c r="L432" i="3"/>
  <c r="L47" i="3"/>
  <c r="L1141" i="3"/>
  <c r="L757" i="3"/>
  <c r="L1047" i="3"/>
  <c r="L1199" i="3"/>
  <c r="L503" i="3"/>
  <c r="L813" i="3"/>
  <c r="L640" i="3"/>
  <c r="L212" i="3"/>
  <c r="L254" i="3"/>
  <c r="L814" i="3"/>
  <c r="L5" i="3"/>
  <c r="L1094" i="3"/>
  <c r="L1079" i="3"/>
  <c r="L1450" i="3"/>
  <c r="L348" i="3"/>
  <c r="L81" i="3"/>
  <c r="L867" i="3"/>
  <c r="L605" i="3"/>
  <c r="L133" i="3"/>
  <c r="L1050" i="3"/>
  <c r="L13" i="3"/>
  <c r="L535" i="3"/>
  <c r="L260" i="3"/>
  <c r="L168" i="3"/>
  <c r="L795" i="3"/>
  <c r="L522" i="3"/>
  <c r="L915" i="3"/>
  <c r="L186" i="3"/>
  <c r="L504" i="3"/>
  <c r="L53" i="3"/>
  <c r="L17" i="3"/>
  <c r="L243" i="3"/>
  <c r="L250" i="3"/>
  <c r="L649" i="3"/>
  <c r="L540" i="3"/>
  <c r="L355" i="3"/>
  <c r="L753" i="3"/>
  <c r="L686" i="3"/>
  <c r="L837" i="3"/>
  <c r="L856" i="3"/>
  <c r="L546" i="3"/>
  <c r="L1091" i="3"/>
  <c r="L60" i="3"/>
  <c r="L1016" i="3"/>
  <c r="L1066" i="3"/>
  <c r="L574" i="3"/>
  <c r="L369" i="3"/>
  <c r="L237" i="3"/>
  <c r="L612" i="3"/>
  <c r="L174" i="3"/>
  <c r="L886" i="3"/>
  <c r="L868" i="3"/>
  <c r="L199" i="3"/>
  <c r="L83" i="3"/>
  <c r="L99" i="3"/>
  <c r="L1036" i="3"/>
  <c r="L1105" i="3"/>
  <c r="L498" i="3"/>
  <c r="L1022" i="3"/>
  <c r="L747" i="3"/>
  <c r="L883" i="3"/>
  <c r="L1565" i="3"/>
  <c r="L1342" i="3"/>
  <c r="L1588" i="3"/>
  <c r="L836" i="3"/>
  <c r="L676" i="3"/>
  <c r="L187" i="3"/>
  <c r="L627" i="3"/>
  <c r="L28" i="3"/>
  <c r="L879" i="3"/>
  <c r="L691" i="3"/>
  <c r="L450" i="3"/>
  <c r="L862" i="3"/>
  <c r="L170" i="3"/>
  <c r="L332" i="3"/>
  <c r="L228" i="3"/>
  <c r="L925" i="3"/>
  <c r="L743" i="3"/>
  <c r="L338" i="3"/>
  <c r="L776" i="3"/>
  <c r="L204" i="3"/>
  <c r="L27" i="3"/>
  <c r="L801" i="3"/>
  <c r="L554" i="3"/>
  <c r="L802" i="3"/>
  <c r="L70" i="3"/>
  <c r="L613" i="3"/>
  <c r="L165" i="3"/>
  <c r="L396" i="3"/>
  <c r="L44" i="3"/>
  <c r="L1180" i="3"/>
  <c r="L1062" i="3"/>
  <c r="L488" i="3"/>
  <c r="L1515" i="3"/>
  <c r="L378" i="3"/>
  <c r="L881" i="3"/>
  <c r="L1405" i="3"/>
  <c r="L865" i="3"/>
  <c r="L290" i="3"/>
  <c r="L1235" i="3"/>
  <c r="L477" i="3"/>
  <c r="L77" i="3"/>
  <c r="L832" i="3"/>
  <c r="L873" i="3"/>
  <c r="L1218" i="3"/>
  <c r="L1595" i="3"/>
  <c r="L1258" i="3"/>
  <c r="L864" i="3"/>
  <c r="L905" i="3"/>
  <c r="L427" i="3"/>
  <c r="L500" i="3"/>
  <c r="L1265" i="3"/>
  <c r="L1268" i="3"/>
  <c r="L322" i="3"/>
  <c r="L478" i="3"/>
  <c r="L641" i="3"/>
  <c r="L796" i="3"/>
  <c r="L654" i="3"/>
  <c r="L517" i="3"/>
  <c r="L849" i="3"/>
  <c r="L497" i="3"/>
  <c r="L882" i="3"/>
  <c r="L292" i="3"/>
  <c r="L1221" i="3"/>
  <c r="L1596" i="3"/>
  <c r="L1132" i="3"/>
  <c r="L1618" i="3"/>
  <c r="L1554" i="3"/>
  <c r="L1074" i="3"/>
  <c r="L194" i="3"/>
  <c r="L310" i="3"/>
  <c r="L1170" i="3"/>
  <c r="L634" i="3"/>
  <c r="L789" i="3"/>
  <c r="L909" i="3"/>
  <c r="L248" i="3"/>
  <c r="L680" i="3"/>
  <c r="L553" i="3"/>
  <c r="L838" i="3"/>
  <c r="L904" i="3"/>
  <c r="L249" i="3"/>
  <c r="L824" i="3"/>
  <c r="L781" i="3"/>
  <c r="L1111" i="3"/>
  <c r="L1285" i="3"/>
  <c r="L393" i="3"/>
  <c r="L129" i="3"/>
  <c r="L1283" i="3"/>
  <c r="L1312" i="3"/>
  <c r="L631" i="3"/>
  <c r="L61" i="3"/>
  <c r="L894" i="3"/>
  <c r="L12" i="3"/>
  <c r="L647" i="3"/>
  <c r="L619" i="3"/>
  <c r="L511" i="3"/>
  <c r="L242" i="3"/>
  <c r="L891" i="3"/>
  <c r="L261" i="3"/>
  <c r="L635" i="3"/>
  <c r="L407" i="3"/>
  <c r="L880" i="3"/>
  <c r="L299" i="3"/>
  <c r="L1361" i="3"/>
  <c r="L673" i="3"/>
  <c r="L1410" i="3"/>
  <c r="L1249" i="3"/>
  <c r="L1223" i="3"/>
  <c r="L1148" i="3"/>
  <c r="L336" i="3"/>
  <c r="L571" i="3"/>
  <c r="L255" i="3"/>
  <c r="L528" i="3"/>
  <c r="L892" i="3"/>
  <c r="L523" i="3"/>
  <c r="L412" i="3"/>
  <c r="L831" i="3"/>
  <c r="L826" i="3"/>
  <c r="L897" i="3"/>
  <c r="L790" i="3"/>
  <c r="L906" i="3"/>
  <c r="L1479" i="3"/>
  <c r="L399" i="3"/>
  <c r="L134" i="3"/>
  <c r="L106" i="3"/>
  <c r="L1289" i="3"/>
  <c r="L178" i="3"/>
  <c r="L33" i="3"/>
  <c r="L688" i="3"/>
  <c r="L698" i="3"/>
  <c r="L773" i="3"/>
  <c r="L155" i="3"/>
  <c r="L1226" i="3"/>
  <c r="L301" i="3"/>
  <c r="L1651" i="3"/>
  <c r="L1204" i="3"/>
  <c r="L1306" i="3"/>
  <c r="L110" i="3"/>
  <c r="L1339" i="3"/>
  <c r="L1153" i="3"/>
  <c r="L1001" i="3"/>
  <c r="L729" i="3"/>
  <c r="L184" i="3"/>
  <c r="L448" i="3"/>
  <c r="L632" i="3"/>
  <c r="L1054" i="3"/>
  <c r="L652" i="3"/>
  <c r="L190" i="3"/>
  <c r="L903" i="3"/>
  <c r="L1088" i="3"/>
  <c r="L785" i="3"/>
  <c r="L1299" i="3"/>
  <c r="L1167" i="3"/>
  <c r="L1081" i="3"/>
  <c r="L1049" i="3"/>
  <c r="L169" i="3"/>
  <c r="L804" i="3"/>
  <c r="L645" i="3"/>
  <c r="L185" i="3"/>
  <c r="L1131" i="3"/>
  <c r="L112" i="3"/>
  <c r="L1234" i="3"/>
  <c r="L1073" i="3"/>
  <c r="L771" i="3"/>
  <c r="L1130" i="3"/>
  <c r="L1100" i="3"/>
  <c r="L576" i="3"/>
  <c r="L188" i="3"/>
  <c r="L138" i="3"/>
  <c r="L1241" i="3"/>
  <c r="L45" i="3"/>
  <c r="L36" i="3"/>
  <c r="L548" i="3"/>
  <c r="L889" i="3"/>
  <c r="L1186" i="3"/>
  <c r="L830" i="3"/>
  <c r="L26" i="3"/>
  <c r="L845" i="3"/>
  <c r="L340" i="3"/>
  <c r="L1594" i="3"/>
  <c r="L10" i="3"/>
  <c r="L388" i="3"/>
  <c r="L424" i="3"/>
  <c r="L321" i="3"/>
  <c r="L88" i="3"/>
  <c r="L50" i="3"/>
  <c r="L661" i="3"/>
  <c r="L1621" i="3"/>
  <c r="L817" i="3"/>
  <c r="L549" i="3"/>
  <c r="L1048" i="3"/>
  <c r="L861" i="3"/>
  <c r="L445" i="3"/>
  <c r="L812" i="3"/>
  <c r="L166" i="3"/>
  <c r="L226" i="3"/>
  <c r="L435" i="3"/>
  <c r="L659" i="3"/>
  <c r="L374" i="3"/>
  <c r="L630" i="3"/>
  <c r="L1336" i="3"/>
  <c r="L936" i="3"/>
  <c r="L1145" i="3"/>
  <c r="L1032" i="3"/>
  <c r="L200" i="3"/>
  <c r="L1499" i="3"/>
  <c r="L1286" i="3"/>
  <c r="L552" i="3"/>
  <c r="L642" i="3"/>
  <c r="L774" i="3"/>
  <c r="L586" i="3"/>
  <c r="L1346" i="3"/>
  <c r="L917" i="3"/>
  <c r="L1185" i="3"/>
  <c r="L1227" i="3"/>
  <c r="L1246" i="3"/>
  <c r="L887" i="3"/>
  <c r="L815" i="3"/>
  <c r="L1220" i="3"/>
  <c r="L247" i="3"/>
  <c r="L1414" i="3"/>
  <c r="L262" i="3"/>
  <c r="L297" i="3"/>
  <c r="L410" i="3"/>
  <c r="L624" i="3"/>
  <c r="L1064" i="3"/>
  <c r="L963" i="3"/>
  <c r="L1195" i="3"/>
  <c r="L1126" i="3"/>
  <c r="L997" i="3"/>
  <c r="L213" i="3"/>
  <c r="L449" i="3"/>
  <c r="L926" i="3"/>
  <c r="L833" i="3"/>
  <c r="L1616" i="3"/>
  <c r="L670" i="3"/>
  <c r="L92" i="3"/>
  <c r="L583" i="3"/>
  <c r="L1058" i="3"/>
  <c r="L968" i="3"/>
  <c r="L25" i="3"/>
  <c r="L650" i="3"/>
  <c r="L846" i="3"/>
  <c r="L629" i="3"/>
  <c r="L735" i="3"/>
  <c r="L592" i="3"/>
  <c r="L287" i="3"/>
  <c r="L95" i="3"/>
  <c r="L105" i="3"/>
  <c r="L1598" i="3"/>
  <c r="L609" i="3"/>
  <c r="L57" i="3"/>
  <c r="L1251" i="3"/>
  <c r="L326" i="3"/>
  <c r="L1426" i="3"/>
  <c r="L1104" i="3"/>
  <c r="L525" i="3"/>
  <c r="L545" i="3"/>
  <c r="L962" i="3"/>
  <c r="L72" i="3"/>
  <c r="L14" i="3"/>
  <c r="L1372" i="3"/>
  <c r="L1155" i="3"/>
  <c r="L1341" i="3"/>
  <c r="L1505" i="3"/>
  <c r="L787" i="3"/>
  <c r="L863" i="3"/>
  <c r="L1545" i="3"/>
  <c r="L1304" i="3"/>
  <c r="L980" i="3"/>
  <c r="L502" i="3"/>
  <c r="L208" i="3"/>
  <c r="L303" i="3"/>
  <c r="L318" i="3"/>
  <c r="L1254" i="3"/>
  <c r="L935" i="3"/>
  <c r="L1183" i="3"/>
  <c r="L927" i="3"/>
  <c r="L93" i="3"/>
  <c r="L727" i="3"/>
  <c r="L818" i="3"/>
  <c r="L193" i="3"/>
  <c r="L437" i="3"/>
  <c r="L84" i="3"/>
  <c r="L541" i="3"/>
  <c r="L685" i="3"/>
  <c r="L54" i="3"/>
  <c r="L181" i="3"/>
  <c r="L819" i="3"/>
  <c r="L79" i="3"/>
  <c r="L510" i="3"/>
  <c r="L1374" i="3"/>
  <c r="L347" i="3"/>
  <c r="L931" i="3"/>
  <c r="L1007" i="3"/>
  <c r="L1143" i="3"/>
  <c r="L252" i="3"/>
  <c r="L800" i="3"/>
  <c r="L153" i="3"/>
  <c r="L602" i="3"/>
  <c r="L573" i="3"/>
  <c r="L1567" i="3"/>
  <c r="L1364" i="3"/>
  <c r="L1425" i="3"/>
  <c r="L6" i="3"/>
  <c r="L1406" i="3"/>
  <c r="L555" i="3"/>
  <c r="L955" i="3"/>
  <c r="L1041" i="3"/>
  <c r="L764" i="3"/>
  <c r="L327" i="3"/>
  <c r="L993" i="3"/>
  <c r="L1640" i="3"/>
  <c r="L1112" i="3"/>
  <c r="L1202" i="3"/>
  <c r="L1592" i="3"/>
  <c r="L1415" i="3"/>
  <c r="L977" i="3"/>
  <c r="L1027" i="3"/>
  <c r="L42" i="3"/>
  <c r="L467" i="3"/>
  <c r="L1273" i="3"/>
  <c r="L770" i="3"/>
  <c r="L979" i="3"/>
  <c r="L1376" i="3"/>
  <c r="L366" i="3"/>
  <c r="L1278" i="3"/>
  <c r="L1272" i="3"/>
  <c r="L283" i="3"/>
  <c r="L596" i="3"/>
  <c r="L107" i="3"/>
  <c r="L943" i="3"/>
  <c r="L560" i="3"/>
  <c r="L1158" i="3"/>
  <c r="L439" i="3"/>
  <c r="L1013" i="3"/>
  <c r="L198" i="3"/>
  <c r="L1139" i="3"/>
  <c r="L567" i="3"/>
  <c r="L1409" i="3"/>
  <c r="L1044" i="3"/>
  <c r="L1501" i="3"/>
  <c r="L1446" i="3"/>
  <c r="L361" i="3"/>
  <c r="L116" i="3"/>
  <c r="L1557" i="3"/>
  <c r="L223" i="3"/>
  <c r="L293" i="3"/>
  <c r="L1566" i="3"/>
  <c r="L215" i="3"/>
  <c r="L1279" i="3"/>
  <c r="L973" i="3"/>
  <c r="L1006" i="3"/>
  <c r="L755" i="3"/>
  <c r="L280" i="3"/>
  <c r="L1506" i="3"/>
  <c r="L530" i="3"/>
  <c r="L323" i="3"/>
  <c r="L341" i="3"/>
  <c r="L1627" i="3"/>
  <c r="L451" i="3"/>
  <c r="L515" i="3"/>
  <c r="L1024" i="3"/>
  <c r="L519" i="3"/>
  <c r="L1071" i="3"/>
  <c r="L394" i="3"/>
  <c r="L157" i="3"/>
  <c r="L203" i="3"/>
  <c r="L1444" i="3"/>
  <c r="L352" i="3"/>
  <c r="L434" i="3"/>
  <c r="L918" i="3"/>
  <c r="L569" i="3"/>
  <c r="L183" i="3"/>
  <c r="L700" i="3"/>
  <c r="L324" i="3"/>
  <c r="L1230" i="3"/>
  <c r="L282" i="3"/>
  <c r="L386" i="3"/>
  <c r="L1242" i="3"/>
  <c r="L648" i="3"/>
  <c r="L1137" i="3"/>
  <c r="L1271" i="3"/>
  <c r="L89" i="3"/>
  <c r="L422" i="3"/>
  <c r="L115" i="3"/>
  <c r="L952" i="3"/>
  <c r="L1169" i="3"/>
  <c r="L62" i="3"/>
  <c r="L479" i="3"/>
  <c r="L207" i="3"/>
  <c r="L122" i="3"/>
  <c r="L1317" i="3"/>
  <c r="L225" i="3"/>
  <c r="L1084" i="3"/>
  <c r="L860" i="3"/>
  <c r="L423" i="3"/>
  <c r="L601" i="3"/>
  <c r="L724" i="3"/>
  <c r="L1070" i="3"/>
  <c r="L593" i="3"/>
  <c r="L258" i="3"/>
  <c r="L256" i="3"/>
  <c r="L975" i="3"/>
  <c r="L197" i="3"/>
  <c r="L920" i="3"/>
  <c r="L218" i="3"/>
  <c r="L1586" i="3"/>
  <c r="L117" i="3"/>
  <c r="L1308" i="3"/>
  <c r="L1445" i="3"/>
  <c r="L996" i="3"/>
  <c r="L921" i="3"/>
  <c r="L638" i="3"/>
  <c r="L981" i="3"/>
  <c r="L480" i="3"/>
  <c r="L241" i="3"/>
  <c r="L411" i="3"/>
  <c r="L587" i="3"/>
  <c r="L1662" i="3"/>
  <c r="L1069" i="3"/>
  <c r="L531" i="3"/>
  <c r="L611" i="3"/>
  <c r="L1136" i="3"/>
  <c r="L658" i="3"/>
  <c r="L452" i="3"/>
  <c r="L1357" i="3"/>
  <c r="L1259" i="3"/>
  <c r="L923" i="3"/>
  <c r="L736" i="3"/>
  <c r="L1604" i="3"/>
  <c r="L988" i="3"/>
  <c r="L938" i="3"/>
  <c r="L75" i="3"/>
  <c r="L1434" i="3"/>
  <c r="L1291" i="3"/>
  <c r="L1253" i="3"/>
  <c r="L741" i="3"/>
  <c r="L728" i="3"/>
  <c r="L901" i="3"/>
  <c r="L1294" i="3"/>
  <c r="L1523" i="3"/>
  <c r="L1003" i="3"/>
  <c r="L1421" i="3"/>
  <c r="L428" i="3"/>
  <c r="L1522" i="3"/>
  <c r="L1008" i="3"/>
  <c r="L1561" i="3"/>
  <c r="L562" i="3"/>
  <c r="L1311" i="3"/>
  <c r="L1302" i="3"/>
  <c r="L1582" i="3"/>
  <c r="L1244" i="3"/>
  <c r="L416" i="3"/>
  <c r="L1514" i="3"/>
  <c r="L73" i="3"/>
  <c r="L987" i="3"/>
  <c r="L344" i="3"/>
  <c r="L1076" i="3"/>
  <c r="L986" i="3"/>
  <c r="L1093" i="3"/>
  <c r="L937" i="3"/>
  <c r="L273" i="3"/>
  <c r="L56" i="3"/>
  <c r="L1379" i="3"/>
  <c r="L312" i="3"/>
  <c r="L1060" i="3"/>
  <c r="L869" i="3"/>
  <c r="L1077" i="3"/>
  <c r="L1216" i="3"/>
  <c r="L71" i="3"/>
  <c r="L681" i="3"/>
  <c r="L696" i="3"/>
  <c r="L219" i="3"/>
  <c r="L385" i="3"/>
  <c r="L751" i="3"/>
  <c r="L1493" i="3"/>
  <c r="L1387" i="3"/>
  <c r="L1140" i="3"/>
  <c r="L1391" i="3"/>
  <c r="L919" i="3"/>
  <c r="L1192" i="3"/>
  <c r="L579" i="3"/>
  <c r="L821" i="3"/>
  <c r="L1106" i="3"/>
  <c r="L1309" i="3"/>
  <c r="L1236" i="3"/>
  <c r="L1612" i="3"/>
  <c r="L351" i="3"/>
  <c r="L1324" i="3"/>
  <c r="L994" i="3"/>
  <c r="L339" i="3"/>
  <c r="L109" i="3"/>
  <c r="L358" i="3"/>
  <c r="L730" i="3"/>
  <c r="L1263" i="3"/>
  <c r="L382" i="3"/>
  <c r="L1205" i="3"/>
  <c r="L430" i="3"/>
  <c r="L1668" i="3"/>
  <c r="L1326" i="3"/>
  <c r="L29" i="3"/>
  <c r="L1086" i="3"/>
  <c r="L97" i="3"/>
  <c r="L442" i="3"/>
  <c r="L1166" i="3"/>
  <c r="L1542" i="3"/>
  <c r="L1416" i="3"/>
  <c r="L58" i="3"/>
  <c r="L1208" i="3"/>
  <c r="L18" i="3"/>
  <c r="L466" i="3"/>
  <c r="L1184" i="3"/>
  <c r="L1411" i="3"/>
  <c r="L666" i="3"/>
  <c r="L974" i="3"/>
  <c r="L244" i="3"/>
  <c r="L558" i="3"/>
  <c r="L1288" i="3"/>
  <c r="L1303" i="3"/>
  <c r="L483" i="3"/>
  <c r="L1231" i="3"/>
  <c r="L1643" i="3"/>
  <c r="L1108" i="3"/>
  <c r="L1331" i="3"/>
  <c r="L16" i="3"/>
  <c r="L162" i="3"/>
  <c r="L402" i="3"/>
  <c r="L664" i="3"/>
  <c r="L1491" i="3"/>
  <c r="L1270" i="3"/>
  <c r="L1335" i="3"/>
  <c r="L779" i="3"/>
  <c r="L872" i="3"/>
  <c r="L135" i="3"/>
  <c r="L391" i="3"/>
  <c r="L1277" i="3"/>
  <c r="L1154" i="3"/>
  <c r="L1233" i="3"/>
  <c r="L1159" i="3"/>
  <c r="L1497" i="3"/>
  <c r="L598" i="3"/>
  <c r="L924" i="3"/>
  <c r="L1095" i="3"/>
  <c r="L1090" i="3"/>
  <c r="L941" i="3"/>
  <c r="L1284" i="3"/>
  <c r="L146" i="3"/>
  <c r="L890" i="3"/>
  <c r="L1179" i="3"/>
  <c r="L966" i="3"/>
  <c r="L1469" i="3"/>
  <c r="L1656" i="3"/>
  <c r="L1593" i="3"/>
  <c r="L246" i="3"/>
  <c r="L1037" i="3"/>
  <c r="L1057" i="3"/>
  <c r="L173" i="3"/>
  <c r="L1274" i="3"/>
  <c r="L1498" i="3"/>
  <c r="L102" i="3"/>
  <c r="L433" i="3"/>
  <c r="L1367" i="3"/>
  <c r="L49" i="3"/>
  <c r="L990" i="3"/>
  <c r="L934" i="3"/>
  <c r="L707" i="3"/>
  <c r="L1537" i="3"/>
  <c r="L379" i="3"/>
  <c r="L94" i="3"/>
  <c r="L954" i="3"/>
  <c r="L614" i="3"/>
  <c r="L964" i="3"/>
  <c r="L1083" i="3"/>
  <c r="L177" i="3"/>
  <c r="L1168" i="3"/>
  <c r="L496" i="3"/>
  <c r="L1486" i="3"/>
  <c r="L967" i="3"/>
  <c r="L716" i="3"/>
  <c r="L30" i="3"/>
  <c r="L1390" i="3"/>
  <c r="L272" i="3"/>
  <c r="L1009" i="3"/>
  <c r="L206" i="3"/>
  <c r="L80" i="3"/>
  <c r="L1601" i="3"/>
  <c r="L1661" i="3"/>
  <c r="L1266" i="3"/>
  <c r="L333" i="3"/>
  <c r="L965" i="3"/>
  <c r="L956" i="3"/>
  <c r="L325" i="3"/>
  <c r="L1382" i="3"/>
  <c r="L690" i="3"/>
  <c r="L67" i="3"/>
  <c r="L1388" i="3"/>
  <c r="L1260" i="3"/>
  <c r="L1578" i="3"/>
  <c r="L660" i="3"/>
  <c r="L1544" i="3"/>
  <c r="L232" i="3"/>
  <c r="L277" i="3"/>
  <c r="L1116" i="3"/>
  <c r="L1219" i="3"/>
  <c r="L1174" i="3"/>
  <c r="L1380" i="3"/>
  <c r="L1206" i="3"/>
  <c r="L64" i="3"/>
  <c r="L164" i="3"/>
  <c r="L983" i="3"/>
  <c r="L34" i="3"/>
  <c r="L1591" i="3"/>
  <c r="L976" i="3"/>
  <c r="L799" i="3"/>
  <c r="L699" i="3"/>
  <c r="L142" i="3"/>
  <c r="L1193" i="3"/>
  <c r="L1428" i="3"/>
  <c r="L136" i="3"/>
  <c r="L961" i="3"/>
  <c r="L835" i="3"/>
  <c r="L1023" i="3"/>
  <c r="L1392" i="3"/>
  <c r="L1034" i="3"/>
  <c r="L319" i="3"/>
  <c r="L495" i="3"/>
  <c r="L32" i="3"/>
  <c r="L1122" i="3"/>
  <c r="L111" i="3"/>
  <c r="L1572" i="3"/>
  <c r="L978" i="3"/>
  <c r="L425" i="3"/>
  <c r="L1239" i="3"/>
  <c r="L1004" i="3"/>
  <c r="L1489" i="3"/>
  <c r="L137" i="3"/>
  <c r="L1418" i="3"/>
  <c r="L759" i="3"/>
  <c r="L211" i="3"/>
  <c r="L750" i="3"/>
  <c r="L1458" i="3"/>
  <c r="L672" i="3"/>
  <c r="L1102" i="3"/>
  <c r="L1613" i="3"/>
  <c r="L514" i="3"/>
  <c r="L346" i="3"/>
  <c r="L1354" i="3"/>
  <c r="L315" i="3"/>
  <c r="L1025" i="3"/>
  <c r="L705" i="3"/>
  <c r="L1393" i="3"/>
  <c r="L1398" i="3"/>
  <c r="L1528" i="3"/>
  <c r="L229" i="3"/>
  <c r="L1343" i="3"/>
  <c r="L1543" i="3"/>
  <c r="L1002" i="3"/>
  <c r="L1552" i="3"/>
  <c r="L20" i="3"/>
  <c r="L694" i="3"/>
  <c r="L227" i="3"/>
  <c r="L1655" i="3"/>
  <c r="L167" i="3"/>
  <c r="L912" i="3"/>
  <c r="L1549" i="3"/>
  <c r="L492" i="3"/>
  <c r="L1196" i="3"/>
  <c r="L1348" i="3"/>
  <c r="L922" i="3"/>
  <c r="L1119" i="3"/>
  <c r="L1267" i="3"/>
  <c r="L119" i="3"/>
  <c r="L1579" i="3"/>
  <c r="L270" i="3"/>
  <c r="L710" i="3"/>
  <c r="L628" i="3"/>
  <c r="L276" i="3"/>
  <c r="L1587" i="3"/>
  <c r="L40" i="3"/>
  <c r="L372" i="3"/>
  <c r="L1448" i="3"/>
  <c r="L580" i="3"/>
  <c r="L202" i="3"/>
  <c r="L1487" i="3"/>
  <c r="L132" i="3"/>
  <c r="L655" i="3"/>
  <c r="L1631" i="3"/>
  <c r="L538" i="3"/>
  <c r="L331" i="3"/>
  <c r="L884" i="3"/>
  <c r="L389" i="3"/>
  <c r="L834" i="3"/>
  <c r="L1356" i="3"/>
  <c r="L1280" i="3"/>
  <c r="L1055" i="3"/>
  <c r="L1211" i="3"/>
  <c r="L1028" i="3"/>
  <c r="L3" i="3"/>
  <c r="L302" i="3"/>
  <c r="L1430" i="3"/>
  <c r="L1197" i="3"/>
  <c r="L509" i="3"/>
  <c r="L1162" i="3"/>
  <c r="L1652" i="3"/>
  <c r="L784" i="3"/>
  <c r="L234" i="3"/>
  <c r="L669" i="3"/>
  <c r="L335" i="3"/>
  <c r="L1164" i="3"/>
  <c r="L74" i="3"/>
  <c r="L154" i="3"/>
  <c r="L443" i="3"/>
  <c r="L677" i="3"/>
  <c r="L1129" i="3"/>
  <c r="L1429" i="3"/>
  <c r="L1520" i="3"/>
  <c r="L100" i="3"/>
  <c r="L457" i="3"/>
  <c r="L65" i="3"/>
  <c r="L1181" i="3"/>
  <c r="L958" i="3"/>
  <c r="L384" i="3"/>
  <c r="L1229" i="3"/>
  <c r="L734" i="3"/>
  <c r="L131" i="3"/>
  <c r="L217" i="3"/>
  <c r="L657" i="3"/>
  <c r="L209" i="3"/>
  <c r="L1563" i="3"/>
  <c r="L877" i="3"/>
  <c r="L455" i="3"/>
  <c r="L24" i="3"/>
  <c r="L930" i="3"/>
  <c r="L265" i="3"/>
  <c r="L1512" i="3"/>
  <c r="L1630" i="3"/>
  <c r="L1369" i="3"/>
  <c r="L518" i="3"/>
  <c r="L459" i="3"/>
  <c r="L101" i="3"/>
  <c r="L1642" i="3"/>
  <c r="L1347" i="3"/>
  <c r="L893" i="3"/>
  <c r="L693" i="3"/>
  <c r="L1460" i="3"/>
  <c r="L1124" i="3"/>
  <c r="L1178" i="3"/>
  <c r="L1182" i="3"/>
  <c r="L421" i="3"/>
  <c r="L1548" i="3"/>
  <c r="L1323" i="3"/>
  <c r="L1217" i="3"/>
  <c r="L371" i="3"/>
  <c r="L1453" i="3"/>
  <c r="L377" i="3"/>
  <c r="L408" i="3"/>
  <c r="L758" i="3"/>
  <c r="L1496" i="3"/>
  <c r="L1209" i="3"/>
  <c r="L668" i="3"/>
  <c r="L365" i="3"/>
  <c r="L1176" i="3"/>
  <c r="L608" i="3"/>
  <c r="L902" i="3"/>
  <c r="L512" i="3"/>
  <c r="L1605" i="3"/>
  <c r="L487" i="3"/>
  <c r="L827" i="3"/>
  <c r="L1147" i="3"/>
  <c r="L245" i="3"/>
  <c r="L1547" i="3"/>
  <c r="L933" i="3"/>
  <c r="L944" i="3"/>
  <c r="L1292" i="3"/>
  <c r="L1298" i="3"/>
  <c r="L1020" i="3"/>
  <c r="L1210" i="3"/>
  <c r="L440" i="3"/>
  <c r="L1165" i="3"/>
  <c r="L809" i="3"/>
  <c r="L1160" i="3"/>
  <c r="L359" i="3"/>
  <c r="L947" i="3"/>
  <c r="L618" i="3"/>
  <c r="L1519" i="3"/>
  <c r="L777" i="3"/>
  <c r="L286" i="3"/>
  <c r="L788" i="3"/>
  <c r="L767" i="3"/>
  <c r="L717" i="3"/>
  <c r="L120" i="3"/>
  <c r="L59" i="3"/>
  <c r="L1529" i="3"/>
  <c r="L417" i="3"/>
  <c r="L721" i="3"/>
  <c r="L1322" i="3"/>
  <c r="L942" i="3"/>
  <c r="L1637" i="3"/>
  <c r="L1401" i="3"/>
  <c r="L636" i="3"/>
  <c r="L1584" i="3"/>
  <c r="L768" i="3"/>
  <c r="L590" i="3"/>
  <c r="L1509" i="3"/>
  <c r="L709" i="3"/>
  <c r="L1250" i="3"/>
  <c r="L718" i="3"/>
  <c r="L1441" i="3"/>
  <c r="L289" i="3"/>
  <c r="L643" i="3"/>
  <c r="L1378" i="3"/>
  <c r="L854" i="3"/>
  <c r="L288" i="3"/>
  <c r="L1467" i="3"/>
  <c r="L763" i="3"/>
  <c r="L1474" i="3"/>
  <c r="L1290" i="3"/>
  <c r="L147" i="3"/>
  <c r="L1138" i="3"/>
  <c r="L769" i="3"/>
  <c r="L928" i="3"/>
  <c r="L1600" i="3"/>
  <c r="L572" i="3"/>
  <c r="L971" i="3"/>
  <c r="L1173" i="3"/>
  <c r="L1468" i="3"/>
  <c r="L104" i="3"/>
  <c r="L420" i="3"/>
  <c r="L1332" i="3"/>
  <c r="L1583" i="3"/>
  <c r="L1061" i="3"/>
  <c r="L1188" i="3"/>
  <c r="L591" i="3"/>
  <c r="L1190" i="3"/>
  <c r="L520" i="3"/>
  <c r="L639" i="3"/>
  <c r="L383" i="3"/>
  <c r="L711" i="3"/>
  <c r="L231" i="3"/>
  <c r="L1665" i="3"/>
  <c r="L461" i="3"/>
  <c r="L786" i="3"/>
  <c r="L1659" i="3"/>
  <c r="L1214" i="3"/>
  <c r="L108" i="3"/>
  <c r="L1085" i="3"/>
  <c r="L342" i="3"/>
  <c r="L945" i="3"/>
  <c r="L506" i="3"/>
  <c r="L284" i="3"/>
  <c r="L214" i="3"/>
  <c r="L1365" i="3"/>
  <c r="L205" i="3"/>
  <c r="L349" i="3"/>
  <c r="L1471" i="3"/>
  <c r="L733" i="3"/>
  <c r="L637" i="3"/>
  <c r="L1492" i="3"/>
  <c r="L760" i="3"/>
  <c r="L1315" i="3"/>
  <c r="L172" i="3"/>
  <c r="L9" i="3"/>
  <c r="L404" i="3"/>
  <c r="L1427" i="3"/>
  <c r="L589" i="3"/>
  <c r="L376" i="3"/>
  <c r="L597" i="3"/>
  <c r="L778" i="3"/>
  <c r="L1133" i="3"/>
  <c r="L1096" i="3"/>
  <c r="L39" i="3"/>
  <c r="L1484" i="3"/>
  <c r="L900" i="3"/>
  <c r="L585" i="3"/>
  <c r="L259" i="3"/>
  <c r="L907" i="3"/>
  <c r="L625" i="3"/>
  <c r="L1624" i="3"/>
  <c r="L1500" i="3"/>
  <c r="L343" i="3"/>
  <c r="L1059" i="3"/>
  <c r="L1377" i="3"/>
  <c r="L403" i="3"/>
  <c r="L732" i="3"/>
  <c r="L697" i="3"/>
  <c r="L851" i="3"/>
  <c r="L395" i="3"/>
  <c r="L1146" i="3"/>
  <c r="L1534" i="3"/>
  <c r="L1224" i="3"/>
  <c r="L1330" i="3"/>
  <c r="L526" i="3"/>
  <c r="L723" i="3"/>
  <c r="L373" i="3"/>
  <c r="L1386" i="3"/>
  <c r="L139" i="3"/>
  <c r="L98" i="3"/>
  <c r="L683" i="3"/>
  <c r="L780" i="3"/>
  <c r="L1394" i="3"/>
  <c r="L1431" i="3"/>
  <c r="L969" i="3"/>
  <c r="L159" i="3"/>
  <c r="L581" i="3"/>
  <c r="L1198" i="3"/>
  <c r="L21" i="3"/>
  <c r="L749" i="3"/>
  <c r="L600" i="3"/>
  <c r="L1295" i="3"/>
  <c r="L626" i="3"/>
  <c r="L481" i="3"/>
  <c r="L230" i="3"/>
  <c r="L309" i="3"/>
  <c r="L1150" i="3"/>
  <c r="L858" i="3"/>
  <c r="L550" i="3"/>
  <c r="L267" i="3"/>
  <c r="L1328" i="3"/>
  <c r="L469" i="3"/>
  <c r="L1043" i="3"/>
  <c r="L1615" i="3"/>
  <c r="L1451" i="3"/>
  <c r="L1056" i="3"/>
  <c r="L806" i="3"/>
  <c r="L539" i="3"/>
  <c r="L360" i="3"/>
  <c r="L725" i="3"/>
  <c r="L823" i="3"/>
  <c r="L462" i="3"/>
  <c r="L1513" i="3"/>
  <c r="L857" i="3"/>
  <c r="L414" i="3"/>
  <c r="L1329" i="3"/>
  <c r="L766" i="3"/>
  <c r="L210" i="3"/>
  <c r="L334" i="3"/>
  <c r="L797" i="3"/>
  <c r="L762" i="3"/>
  <c r="L114" i="3"/>
  <c r="L929" i="3"/>
  <c r="L752" i="3"/>
  <c r="L1551" i="3"/>
  <c r="L238" i="3"/>
  <c r="L1157" i="3"/>
  <c r="L456" i="3"/>
  <c r="L239" i="3"/>
  <c r="L1134" i="3"/>
  <c r="L140" i="3"/>
  <c r="L307" i="3"/>
  <c r="L275" i="3"/>
  <c r="L960" i="3"/>
  <c r="L1449" i="3"/>
  <c r="L1000" i="3"/>
  <c r="L364" i="3"/>
  <c r="L429" i="3"/>
  <c r="L577" i="3"/>
  <c r="L908" i="3"/>
  <c r="L320" i="3"/>
  <c r="L1396" i="3"/>
  <c r="L1327" i="3"/>
  <c r="L1355" i="3"/>
  <c r="L913" i="3"/>
  <c r="L43" i="3"/>
  <c r="L1663" i="3"/>
  <c r="L1521" i="3"/>
  <c r="L11" i="3"/>
  <c r="L1097" i="3"/>
  <c r="L731" i="3"/>
  <c r="L1667" i="3"/>
  <c r="L1171" i="3"/>
  <c r="L7" i="3"/>
  <c r="L1149" i="3"/>
  <c r="L701" i="3"/>
  <c r="L1305" i="3"/>
  <c r="L1113" i="3"/>
  <c r="L948" i="3"/>
  <c r="L1478" i="3"/>
  <c r="L91" i="3"/>
  <c r="L1454" i="3"/>
  <c r="L484" i="3"/>
  <c r="L1045" i="3"/>
  <c r="L557" i="3"/>
  <c r="L1301" i="3"/>
  <c r="L712" i="3"/>
  <c r="L1562" i="3"/>
  <c r="L1293" i="3"/>
  <c r="L594" i="3"/>
  <c r="L1581" i="3"/>
  <c r="L1201" i="3"/>
  <c r="L1125" i="3"/>
  <c r="L1200" i="3"/>
  <c r="L300" i="3"/>
  <c r="L992" i="3"/>
  <c r="L720" i="3"/>
  <c r="L842" i="3"/>
  <c r="L1510" i="3"/>
  <c r="L1375" i="3"/>
  <c r="L1525" i="3"/>
  <c r="L533" i="3"/>
  <c r="L400" i="3"/>
  <c r="L1477" i="3"/>
  <c r="L493" i="3"/>
  <c r="L950" i="3"/>
  <c r="L1634" i="3"/>
  <c r="L1350" i="3"/>
  <c r="L783" i="3"/>
  <c r="L829" i="3"/>
  <c r="L1440" i="3"/>
  <c r="L195" i="3"/>
  <c r="L63" i="3"/>
  <c r="L1033" i="3"/>
  <c r="L1408" i="3"/>
  <c r="L1610" i="3"/>
  <c r="L316" i="3"/>
  <c r="L269" i="3"/>
  <c r="L41" i="3"/>
  <c r="L1120" i="3"/>
  <c r="L543" i="3"/>
  <c r="L350" i="3"/>
  <c r="L1570" i="3"/>
  <c r="L220" i="3"/>
  <c r="L1470" i="3"/>
  <c r="L151" i="3"/>
  <c r="L1657" i="3"/>
  <c r="L271" i="3"/>
  <c r="L240" i="3"/>
  <c r="L1568" i="3"/>
  <c r="L1442" i="3"/>
  <c r="L1617" i="3"/>
  <c r="L1340" i="3"/>
  <c r="L745" i="3"/>
  <c r="L878" i="3"/>
  <c r="L675" i="3"/>
  <c r="L1338" i="3"/>
  <c r="L985" i="3"/>
  <c r="L1463" i="3"/>
  <c r="L1089" i="3"/>
  <c r="L1644" i="3"/>
  <c r="L703" i="3"/>
  <c r="L1654" i="3"/>
  <c r="L295" i="3"/>
  <c r="L582" i="3"/>
  <c r="L87" i="3"/>
  <c r="L521" i="3"/>
  <c r="L317" i="3"/>
  <c r="L1646" i="3"/>
  <c r="L38" i="3"/>
  <c r="L713" i="3"/>
  <c r="L951" i="3"/>
  <c r="L268" i="3"/>
  <c r="L1648" i="3"/>
  <c r="L1607" i="3"/>
  <c r="L1511" i="3"/>
  <c r="L171" i="3"/>
  <c r="L505" i="3"/>
  <c r="L1222" i="3"/>
  <c r="L418" i="3"/>
  <c r="L1101" i="3"/>
  <c r="L896" i="3"/>
  <c r="L1402" i="3"/>
  <c r="L149" i="3"/>
  <c r="L1495" i="3"/>
  <c r="L706" i="3"/>
  <c r="L1620" i="3"/>
  <c r="L1127" i="3"/>
  <c r="L472" i="3"/>
  <c r="L485" i="3"/>
  <c r="L1142" i="3"/>
  <c r="L251" i="3"/>
  <c r="L1399" i="3"/>
  <c r="L982" i="3"/>
  <c r="L1087" i="3"/>
  <c r="L1321" i="3"/>
  <c r="L1538" i="3"/>
  <c r="L566" i="3"/>
  <c r="L1038" i="3"/>
  <c r="L563" i="3"/>
  <c r="L1152" i="3"/>
  <c r="L1135" i="3"/>
  <c r="L1585" i="3"/>
  <c r="L610" i="3"/>
  <c r="L156" i="3"/>
  <c r="L1435" i="3"/>
  <c r="L1536" i="3"/>
  <c r="L1437" i="3"/>
  <c r="L486" i="3"/>
  <c r="L1080" i="3"/>
  <c r="L1455" i="3"/>
  <c r="L1040" i="3"/>
  <c r="L52" i="3"/>
  <c r="L392" i="3"/>
  <c r="L397" i="3"/>
  <c r="L1589" i="3"/>
  <c r="L1296" i="3"/>
  <c r="L622" i="3"/>
  <c r="L623" i="3"/>
  <c r="L426" i="3"/>
  <c r="L719" i="3"/>
  <c r="L1623" i="3"/>
  <c r="L588" i="3"/>
  <c r="L1482" i="3"/>
  <c r="L2" i="3"/>
  <c r="L191" i="3"/>
  <c r="L1389" i="3"/>
  <c r="L1432" i="3"/>
  <c r="L682" i="3"/>
  <c r="L143" i="3"/>
  <c r="L78" i="3"/>
  <c r="L1632" i="3"/>
  <c r="L1400" i="3"/>
  <c r="L285" i="3"/>
  <c r="L1228" i="3"/>
  <c r="L1225" i="3"/>
  <c r="L1664" i="3"/>
  <c r="L742" i="3"/>
  <c r="L161" i="3"/>
  <c r="L294" i="3"/>
  <c r="L1508" i="3"/>
  <c r="L1245" i="3"/>
  <c r="L1577" i="3"/>
  <c r="L148" i="3"/>
  <c r="L805" i="3"/>
  <c r="L859" i="3"/>
  <c r="L599" i="3"/>
  <c r="L1345" i="3"/>
  <c r="L1420" i="3"/>
  <c r="L375" i="3"/>
  <c r="L381" i="3"/>
  <c r="L527" i="3"/>
  <c r="L1443" i="3"/>
  <c r="L687" i="3"/>
  <c r="L678" i="3"/>
  <c r="L1063" i="3"/>
  <c r="L1433" i="3"/>
  <c r="L221" i="3"/>
  <c r="L946" i="3"/>
  <c r="L329" i="3"/>
  <c r="L1318" i="3"/>
  <c r="L1403" i="3"/>
  <c r="L1189" i="3"/>
  <c r="L69" i="3"/>
  <c r="L782" i="3"/>
  <c r="L1635" i="3"/>
  <c r="L1461" i="3"/>
  <c r="L998" i="3"/>
  <c r="L1030" i="3"/>
  <c r="L616" i="3"/>
  <c r="L1476" i="3"/>
  <c r="L989" i="3"/>
  <c r="L617" i="3"/>
  <c r="L565" i="3"/>
  <c r="L1417" i="3"/>
  <c r="L1527" i="3"/>
  <c r="L748" i="3"/>
  <c r="L1556" i="3"/>
  <c r="L90" i="3"/>
  <c r="L471" i="3"/>
  <c r="L739" i="3"/>
  <c r="L1052" i="3"/>
  <c r="L1256" i="3"/>
  <c r="L662" i="3"/>
  <c r="L1575" i="3"/>
  <c r="L489" i="3"/>
  <c r="L1163" i="3"/>
  <c r="L1276" i="3"/>
  <c r="L991" i="3"/>
  <c r="L1481" i="3"/>
  <c r="L841" i="3"/>
  <c r="L1247" i="3"/>
  <c r="L1371" i="3"/>
  <c r="L1622" i="3"/>
  <c r="L15" i="3"/>
  <c r="L1658" i="3"/>
  <c r="L1475" i="3"/>
  <c r="L1564" i="3"/>
  <c r="L604" i="3"/>
  <c r="L875" i="3"/>
  <c r="L1118" i="3"/>
  <c r="L715" i="3"/>
  <c r="L1053" i="3"/>
  <c r="L357" i="3"/>
  <c r="L1459" i="3"/>
  <c r="L1573" i="3"/>
  <c r="L123" i="3"/>
  <c r="L765" i="3"/>
  <c r="L1307" i="3"/>
  <c r="L368" i="3"/>
  <c r="L810" i="3"/>
  <c r="L51" i="3"/>
  <c r="L1092" i="3"/>
  <c r="L1626" i="3"/>
  <c r="L1423" i="3"/>
  <c r="L1098" i="3"/>
  <c r="L380" i="3"/>
  <c r="L1026" i="3"/>
  <c r="L575" i="3"/>
  <c r="L1287" i="3"/>
  <c r="L726" i="3"/>
  <c r="L235" i="3"/>
  <c r="L1110" i="3"/>
  <c r="L1516" i="3"/>
  <c r="L1541" i="3"/>
  <c r="L125" i="3"/>
  <c r="L684" i="3"/>
  <c r="L387" i="3"/>
  <c r="L37" i="3"/>
  <c r="L1611" i="3"/>
  <c r="L1419" i="3"/>
  <c r="L1619" i="3"/>
  <c r="L1352" i="3"/>
  <c r="L1412" i="3"/>
  <c r="L1161" i="3"/>
  <c r="L816" i="3"/>
  <c r="L1144" i="3"/>
  <c r="L1082" i="3"/>
  <c r="L578" i="3"/>
  <c r="L201" i="3"/>
  <c r="L671" i="3"/>
  <c r="L1609" i="3"/>
  <c r="L1349" i="3"/>
  <c r="L1010" i="3"/>
  <c r="L160" i="3"/>
  <c r="L141" i="3"/>
  <c r="L1647" i="3"/>
  <c r="L68" i="3"/>
  <c r="L314" i="3"/>
  <c r="L791" i="3"/>
  <c r="L1325" i="3"/>
  <c r="L1503" i="3"/>
  <c r="L279" i="3"/>
  <c r="L1031" i="3"/>
  <c r="L1310" i="3"/>
  <c r="L313" i="3"/>
  <c r="L1439" i="3"/>
  <c r="L1156" i="3"/>
  <c r="L311" i="3"/>
  <c r="L1555" i="3"/>
  <c r="L470" i="3"/>
  <c r="L475" i="3"/>
  <c r="L1103" i="3"/>
  <c r="L544" i="3"/>
  <c r="L847" i="3"/>
  <c r="L1078" i="3"/>
  <c r="L1550" i="3"/>
  <c r="L1252" i="3"/>
  <c r="L1360" i="3"/>
  <c r="L1362" i="3"/>
  <c r="L1248" i="3"/>
  <c r="L458" i="3"/>
  <c r="L1334" i="3"/>
  <c r="L1319" i="3"/>
  <c r="L939" i="3"/>
  <c r="L1494" i="3"/>
  <c r="L740" i="3"/>
  <c r="L949" i="3"/>
  <c r="L85" i="3"/>
  <c r="L1121" i="3"/>
  <c r="L1413" i="3"/>
  <c r="L1530" i="3"/>
  <c r="L1535" i="3"/>
  <c r="L1213" i="3"/>
  <c r="L999" i="3"/>
  <c r="L447" i="3"/>
  <c r="L508" i="3"/>
  <c r="L1177" i="3"/>
  <c r="L744" i="3"/>
  <c r="L1533" i="3"/>
  <c r="L1504" i="3"/>
  <c r="L870" i="3"/>
  <c r="L196" i="3"/>
  <c r="L31" i="3"/>
  <c r="L1262" i="3"/>
  <c r="L1035" i="3"/>
  <c r="L665" i="3"/>
  <c r="L1172" i="3"/>
  <c r="L1531" i="3"/>
  <c r="L1649" i="3"/>
  <c r="L1373" i="3"/>
  <c r="L463" i="3"/>
  <c r="L304" i="3"/>
  <c r="L354" i="3"/>
  <c r="L853" i="3"/>
  <c r="L298" i="3"/>
  <c r="L1255" i="3"/>
  <c r="L1384" i="3"/>
  <c r="L1602" i="3"/>
  <c r="L1580" i="3"/>
  <c r="L633" i="3"/>
  <c r="L128" i="3"/>
  <c r="L401" i="3"/>
  <c r="L1257" i="3"/>
  <c r="L1540" i="3"/>
  <c r="L644" i="3"/>
  <c r="L1606" i="3"/>
  <c r="L163" i="3"/>
  <c r="L1502" i="3"/>
  <c r="L1151" i="3"/>
  <c r="L793" i="3"/>
  <c r="L738" i="3"/>
  <c r="L1381" i="3"/>
  <c r="L561" i="3"/>
  <c r="L96" i="3"/>
  <c r="L1240" i="3"/>
  <c r="L1407" i="3"/>
  <c r="L330" i="3"/>
  <c r="L1313" i="3"/>
  <c r="L176" i="3"/>
  <c r="L253" i="3"/>
  <c r="L1507" i="3"/>
  <c r="L1282" i="3"/>
  <c r="L263" i="3"/>
  <c r="L568" i="3"/>
  <c r="L839" i="3"/>
  <c r="L1452" i="3"/>
  <c r="L127" i="3"/>
  <c r="L453" i="3"/>
  <c r="L957" i="3"/>
  <c r="L367" i="3"/>
  <c r="L1639" i="3"/>
  <c r="L291" i="3"/>
  <c r="L1109" i="3"/>
  <c r="L1480" i="3"/>
  <c r="L233" i="3"/>
  <c r="L559" i="3"/>
  <c r="L274" i="3"/>
  <c r="L970" i="3"/>
  <c r="L722" i="3"/>
  <c r="L803" i="3"/>
  <c r="L19" i="3"/>
  <c r="L1397" i="3"/>
  <c r="L1636" i="3"/>
  <c r="L1560" i="3"/>
  <c r="L465" i="3"/>
  <c r="L216" i="3"/>
  <c r="L1072" i="3"/>
  <c r="L454" i="3"/>
  <c r="L46" i="3"/>
  <c r="L308" i="3"/>
  <c r="L1660" i="3"/>
  <c r="L1465" i="3"/>
  <c r="L419" i="3"/>
  <c r="L995" i="3"/>
  <c r="L150" i="3"/>
  <c r="L1123" i="3"/>
  <c r="L584" i="3"/>
  <c r="L222" i="3"/>
  <c r="L888" i="3"/>
  <c r="L1466" i="3"/>
  <c r="L406" i="3"/>
  <c r="L1232" i="3"/>
  <c r="L1237" i="3"/>
  <c r="L959" i="3"/>
  <c r="L296" i="3"/>
  <c r="L23" i="3"/>
  <c r="L305" i="3"/>
  <c r="L1353" i="3"/>
  <c r="L362" i="3"/>
  <c r="L1526" i="3"/>
  <c r="L1404" i="3"/>
  <c r="L113" i="3"/>
  <c r="L224" i="3"/>
  <c r="L257" i="3"/>
  <c r="L852" i="3"/>
  <c r="L1539" i="3"/>
  <c r="L754" i="3"/>
  <c r="L1395" i="3"/>
  <c r="L1207" i="3"/>
  <c r="L1485" i="3"/>
  <c r="L595" i="3"/>
  <c r="L1017" i="3"/>
  <c r="L564" i="3"/>
  <c r="L1385" i="3"/>
  <c r="L1018" i="3"/>
  <c r="L118" i="3"/>
  <c r="L405" i="3"/>
  <c r="L1436" i="3"/>
  <c r="L468" i="3"/>
  <c r="L1368" i="3"/>
  <c r="L1075" i="3"/>
  <c r="L1359" i="3"/>
  <c r="L1638" i="3"/>
  <c r="L281" i="3"/>
  <c r="L714" i="3"/>
  <c r="L82" i="3"/>
  <c r="L895" i="3"/>
  <c r="L1464" i="3"/>
  <c r="L1128" i="3"/>
  <c r="L494" i="3"/>
  <c r="L390" i="3"/>
  <c r="L876" i="3"/>
  <c r="L1483" i="3"/>
  <c r="L1187" i="3"/>
  <c r="L1320" i="3"/>
  <c r="L1457" i="3"/>
  <c r="L121" i="3"/>
  <c r="L756" i="3"/>
  <c r="L158" i="3"/>
  <c r="L551" i="3"/>
  <c r="L822" i="3"/>
  <c r="L746" i="3"/>
  <c r="L1447" i="3"/>
  <c r="L1571" i="3"/>
  <c r="L1558" i="3"/>
  <c r="L1107" i="3"/>
  <c r="L460" i="3"/>
  <c r="L398" i="3"/>
  <c r="L1042" i="3"/>
  <c r="L984" i="3"/>
  <c r="L409" i="3"/>
  <c r="L1524" i="3"/>
  <c r="L1603" i="3"/>
  <c r="L1337" i="3"/>
  <c r="L491" i="3"/>
  <c r="L792" i="3"/>
  <c r="L126" i="3"/>
  <c r="L1046" i="3"/>
  <c r="L702" i="3"/>
  <c r="L1532" i="3"/>
  <c r="L1666" i="3"/>
  <c r="L1363" i="3"/>
  <c r="L278" i="3"/>
  <c r="L337" i="3"/>
  <c r="L537" i="3"/>
  <c r="L667" i="3"/>
  <c r="L848" i="3"/>
  <c r="L1261" i="3"/>
  <c r="L532" i="3"/>
  <c r="L1029" i="3"/>
  <c r="L1633" i="3"/>
  <c r="L1472" i="3"/>
  <c r="L1115" i="3"/>
  <c r="L695" i="3"/>
  <c r="L953" i="3"/>
  <c r="L556" i="3"/>
  <c r="L1438" i="3"/>
  <c r="L794" i="3"/>
  <c r="L1569" i="3"/>
  <c r="L507" i="3"/>
  <c r="L1590" i="3"/>
  <c r="L476" i="3"/>
  <c r="L911" i="3"/>
  <c r="L356" i="3"/>
  <c r="L182" i="3"/>
  <c r="L914" i="3"/>
  <c r="L66" i="3"/>
  <c r="L840" i="3"/>
  <c r="L1462" i="3"/>
  <c r="L1300" i="3"/>
  <c r="L446" i="3"/>
  <c r="L1275" i="3"/>
  <c r="L1546" i="3"/>
  <c r="L1383" i="3"/>
  <c r="L124" i="3"/>
  <c r="L899" i="3"/>
  <c r="L871" i="3"/>
  <c r="L1650" i="3"/>
  <c r="L1297" i="3"/>
  <c r="L441" i="3"/>
  <c r="L542" i="3"/>
  <c r="L607" i="3"/>
  <c r="L536" i="3"/>
  <c r="L1576" i="3"/>
  <c r="L179" i="3"/>
  <c r="L761" i="3"/>
  <c r="L1614" i="3"/>
  <c r="L1203" i="3"/>
  <c r="L513" i="3"/>
  <c r="L811" i="3"/>
  <c r="L603" i="3"/>
  <c r="L345" i="3"/>
  <c r="L1608" i="3"/>
  <c r="L1422" i="3"/>
  <c r="L1641" i="3"/>
  <c r="L656" i="3"/>
  <c r="L1191" i="3"/>
  <c r="L144" i="3"/>
  <c r="L737" i="3"/>
  <c r="L353" i="3"/>
  <c r="L615" i="3"/>
  <c r="L1488" i="3"/>
  <c r="L145" i="3"/>
  <c r="L1269" i="3"/>
  <c r="L1014" i="3"/>
  <c r="L704" i="3"/>
  <c r="L1264" i="3"/>
  <c r="L35" i="3"/>
  <c r="L363" i="3"/>
  <c r="L1559" i="3"/>
  <c r="L1628" i="3"/>
  <c r="L1068" i="3"/>
  <c r="L1243" i="3"/>
  <c r="L1238" i="3"/>
  <c r="L1099" i="3"/>
  <c r="L775" i="3"/>
  <c r="L1281" i="3"/>
  <c r="L1039" i="3"/>
  <c r="L1114" i="3"/>
  <c r="L1366" i="3"/>
  <c r="L1653" i="3"/>
  <c r="L1456" i="3"/>
  <c r="L1019" i="3"/>
  <c r="L1051" i="3"/>
  <c r="L1316" i="3"/>
  <c r="L1215" i="3"/>
  <c r="L1553" i="3"/>
  <c r="L1597" i="3"/>
  <c r="L972" i="3"/>
  <c r="L1629" i="3"/>
  <c r="L1424" i="3"/>
  <c r="L1194" i="3"/>
  <c r="L1005" i="3"/>
  <c r="L940" i="3"/>
  <c r="L415" i="3"/>
  <c r="L866" i="3"/>
  <c r="L8" i="3"/>
  <c r="L1473" i="3"/>
  <c r="L1015" i="3"/>
  <c r="L444" i="3"/>
  <c r="L570" i="3"/>
  <c r="L1065" i="3"/>
  <c r="L1599" i="3"/>
  <c r="L1175" i="3"/>
  <c r="L663" i="3"/>
  <c r="L1333" i="3"/>
  <c r="L621" i="3"/>
  <c r="L1517" i="3"/>
  <c r="L474" i="3"/>
  <c r="L501" i="3"/>
  <c r="L1358" i="3"/>
  <c r="L499" i="3"/>
  <c r="L86" i="3"/>
  <c r="L1574" i="3"/>
  <c r="I15" i="3"/>
  <c r="M15" i="3" s="1"/>
  <c r="I3" i="3"/>
  <c r="M3" i="3" s="1"/>
  <c r="O23" i="15"/>
  <c r="O23" i="23"/>
  <c r="O23" i="17"/>
  <c r="O23" i="10"/>
  <c r="O23" i="6"/>
  <c r="O23" i="7"/>
  <c r="L24" i="28"/>
  <c r="R23" i="1"/>
  <c r="S23" i="1" s="1"/>
  <c r="O23" i="20"/>
  <c r="O23" i="28"/>
  <c r="L13" i="28"/>
  <c r="R12" i="1"/>
  <c r="S12" i="1" s="1"/>
  <c r="O23" i="19"/>
  <c r="O23" i="21"/>
  <c r="O23" i="27"/>
  <c r="O12" i="22"/>
  <c r="O61" i="22" s="1"/>
  <c r="P12" i="22" s="1"/>
  <c r="O23" i="25"/>
  <c r="O23" i="30"/>
  <c r="O12" i="26"/>
  <c r="O61" i="26" s="1"/>
  <c r="P26" i="26" s="1"/>
  <c r="L26" i="10"/>
  <c r="O26" i="10" s="1"/>
  <c r="L26" i="27"/>
  <c r="O26" i="27" s="1"/>
  <c r="O12" i="25"/>
  <c r="I442" i="3"/>
  <c r="M442" i="3" s="1"/>
  <c r="B17" i="2"/>
  <c r="O12" i="16"/>
  <c r="L17" i="25"/>
  <c r="O17" i="25" s="1"/>
  <c r="L26" i="25"/>
  <c r="O26" i="25" s="1"/>
  <c r="L13" i="1"/>
  <c r="O13" i="1" s="1"/>
  <c r="I17" i="3" s="1"/>
  <c r="M17" i="3" s="1"/>
  <c r="O12" i="20"/>
  <c r="O12" i="21"/>
  <c r="O12" i="24"/>
  <c r="L13" i="10"/>
  <c r="O13" i="10" s="1"/>
  <c r="O25" i="20"/>
  <c r="O25" i="19"/>
  <c r="L17" i="23"/>
  <c r="O17" i="23" s="1"/>
  <c r="L13" i="15"/>
  <c r="O13" i="15" s="1"/>
  <c r="O25" i="7"/>
  <c r="L26" i="28"/>
  <c r="O25" i="29"/>
  <c r="O12" i="30"/>
  <c r="O25" i="23"/>
  <c r="L13" i="27"/>
  <c r="O13" i="27" s="1"/>
  <c r="O12" i="8"/>
  <c r="O61" i="8" s="1"/>
  <c r="L13" i="19"/>
  <c r="O13" i="19" s="1"/>
  <c r="O25" i="30"/>
  <c r="O12" i="14"/>
  <c r="O61" i="14" s="1"/>
  <c r="P31" i="14" s="1"/>
  <c r="O25" i="15"/>
  <c r="L13" i="13"/>
  <c r="O13" i="13" s="1"/>
  <c r="O61" i="13" s="1"/>
  <c r="P13" i="13" s="1"/>
  <c r="L26" i="17"/>
  <c r="O26" i="17" s="1"/>
  <c r="L13" i="11"/>
  <c r="O13" i="11" s="1"/>
  <c r="O61" i="11" s="1"/>
  <c r="O12" i="9"/>
  <c r="O61" i="12"/>
  <c r="P14" i="12" s="1"/>
  <c r="O12" i="28"/>
  <c r="L13" i="17"/>
  <c r="O13" i="17" s="1"/>
  <c r="O12" i="29"/>
  <c r="L13" i="6"/>
  <c r="O13" i="6" s="1"/>
  <c r="O12" i="7"/>
  <c r="L26" i="9"/>
  <c r="O26" i="9" s="1"/>
  <c r="O25" i="9"/>
  <c r="O61" i="16" l="1"/>
  <c r="P52" i="16" s="1"/>
  <c r="O61" i="24"/>
  <c r="P12" i="24" s="1"/>
  <c r="O26" i="28"/>
  <c r="R26" i="1"/>
  <c r="S26" i="1" s="1"/>
  <c r="O24" i="28"/>
  <c r="R24" i="1"/>
  <c r="S24" i="1" s="1"/>
  <c r="R17" i="1"/>
  <c r="S17" i="1" s="1"/>
  <c r="O61" i="6"/>
  <c r="P28" i="6" s="1"/>
  <c r="I22" i="3"/>
  <c r="M22" i="3" s="1"/>
  <c r="O61" i="1"/>
  <c r="P31" i="1" s="1"/>
  <c r="O61" i="10"/>
  <c r="P25" i="10" s="1"/>
  <c r="O61" i="27"/>
  <c r="P4" i="27" s="1"/>
  <c r="O61" i="21"/>
  <c r="P13" i="21" s="1"/>
  <c r="O13" i="28"/>
  <c r="R13" i="1"/>
  <c r="S13" i="1" s="1"/>
  <c r="O61" i="29"/>
  <c r="P13" i="29" s="1"/>
  <c r="B9" i="2"/>
  <c r="O61" i="25"/>
  <c r="P35" i="25" s="1"/>
  <c r="B25" i="2"/>
  <c r="C16" i="2" s="1"/>
  <c r="O61" i="20"/>
  <c r="P35" i="20" s="1"/>
  <c r="O61" i="19"/>
  <c r="P25" i="19" s="1"/>
  <c r="O61" i="15"/>
  <c r="P12" i="15" s="1"/>
  <c r="P37" i="12"/>
  <c r="P45" i="12"/>
  <c r="O61" i="23"/>
  <c r="P40" i="23" s="1"/>
  <c r="O61" i="7"/>
  <c r="P26" i="7" s="1"/>
  <c r="P26" i="12"/>
  <c r="O61" i="9"/>
  <c r="P44" i="9" s="1"/>
  <c r="O61" i="30"/>
  <c r="P17" i="30" s="1"/>
  <c r="P28" i="8"/>
  <c r="P18" i="8"/>
  <c r="P9" i="8"/>
  <c r="P12" i="8"/>
  <c r="P14" i="8"/>
  <c r="P6" i="8"/>
  <c r="P46" i="8"/>
  <c r="P17" i="8"/>
  <c r="P48" i="8"/>
  <c r="P22" i="8"/>
  <c r="P19" i="8"/>
  <c r="P34" i="8"/>
  <c r="P6" i="12"/>
  <c r="P21" i="8"/>
  <c r="P3" i="8"/>
  <c r="P32" i="8"/>
  <c r="P43" i="8"/>
  <c r="P7" i="8"/>
  <c r="P36" i="8"/>
  <c r="P39" i="8"/>
  <c r="P24" i="8"/>
  <c r="P23" i="8"/>
  <c r="P40" i="12"/>
  <c r="P25" i="8"/>
  <c r="P27" i="8"/>
  <c r="B2" i="8"/>
  <c r="X7" i="1" s="1"/>
  <c r="Y7" i="1" s="1"/>
  <c r="P45" i="8"/>
  <c r="P52" i="8"/>
  <c r="B2" i="12"/>
  <c r="X11" i="1" s="1"/>
  <c r="AA11" i="1" s="1"/>
  <c r="P49" i="8"/>
  <c r="P52" i="12"/>
  <c r="P31" i="8"/>
  <c r="P40" i="8"/>
  <c r="P20" i="8"/>
  <c r="P26" i="8"/>
  <c r="P46" i="12"/>
  <c r="P8" i="8"/>
  <c r="P51" i="8"/>
  <c r="P5" i="8"/>
  <c r="P42" i="8"/>
  <c r="P4" i="8"/>
  <c r="P30" i="8"/>
  <c r="P41" i="8"/>
  <c r="P33" i="8"/>
  <c r="P44" i="8"/>
  <c r="P29" i="8"/>
  <c r="P38" i="8"/>
  <c r="P2" i="8"/>
  <c r="P35" i="8"/>
  <c r="P37" i="8"/>
  <c r="P50" i="8"/>
  <c r="P13" i="8"/>
  <c r="P47" i="8"/>
  <c r="O61" i="17"/>
  <c r="P6" i="14"/>
  <c r="P5" i="14"/>
  <c r="P29" i="14"/>
  <c r="P13" i="11"/>
  <c r="P42" i="11"/>
  <c r="P28" i="11"/>
  <c r="P49" i="11"/>
  <c r="P18" i="11"/>
  <c r="P27" i="11"/>
  <c r="P30" i="11"/>
  <c r="P20" i="11"/>
  <c r="P17" i="11"/>
  <c r="P29" i="11"/>
  <c r="P5" i="11"/>
  <c r="P32" i="11"/>
  <c r="P8" i="11"/>
  <c r="P7" i="11"/>
  <c r="P25" i="11"/>
  <c r="P34" i="11"/>
  <c r="P37" i="11"/>
  <c r="P21" i="11"/>
  <c r="P43" i="11"/>
  <c r="P38" i="11"/>
  <c r="B2" i="11"/>
  <c r="X10" i="1" s="1"/>
  <c r="Y10" i="1" s="1"/>
  <c r="P32" i="12"/>
  <c r="P30" i="12"/>
  <c r="P34" i="12"/>
  <c r="P13" i="12"/>
  <c r="P50" i="12"/>
  <c r="P36" i="12"/>
  <c r="P39" i="12"/>
  <c r="P31" i="12"/>
  <c r="P28" i="12"/>
  <c r="P25" i="12"/>
  <c r="P43" i="12"/>
  <c r="P3" i="12"/>
  <c r="P2" i="12"/>
  <c r="P18" i="12"/>
  <c r="P4" i="12"/>
  <c r="P51" i="12"/>
  <c r="P49" i="12"/>
  <c r="P47" i="12"/>
  <c r="P33" i="12"/>
  <c r="P23" i="12"/>
  <c r="P12" i="12"/>
  <c r="P35" i="12"/>
  <c r="P8" i="12"/>
  <c r="P5" i="12"/>
  <c r="P19" i="12"/>
  <c r="P9" i="12"/>
  <c r="P44" i="12"/>
  <c r="P42" i="12"/>
  <c r="P17" i="12"/>
  <c r="P48" i="12"/>
  <c r="P38" i="12"/>
  <c r="P29" i="12"/>
  <c r="P22" i="12"/>
  <c r="P27" i="12"/>
  <c r="P20" i="12"/>
  <c r="P41" i="12"/>
  <c r="P21" i="12"/>
  <c r="P7" i="12"/>
  <c r="P24" i="12"/>
  <c r="P6" i="11"/>
  <c r="P35" i="11"/>
  <c r="P14" i="11"/>
  <c r="P19" i="11"/>
  <c r="P47" i="11"/>
  <c r="P40" i="11"/>
  <c r="P13" i="14"/>
  <c r="P26" i="14"/>
  <c r="P12" i="11"/>
  <c r="P26" i="11"/>
  <c r="P41" i="11"/>
  <c r="P9" i="11"/>
  <c r="P20" i="14"/>
  <c r="P31" i="11"/>
  <c r="P51" i="11"/>
  <c r="P4" i="11"/>
  <c r="P4" i="22"/>
  <c r="P7" i="14"/>
  <c r="P40" i="14"/>
  <c r="P2" i="11"/>
  <c r="P52" i="14"/>
  <c r="P52" i="11"/>
  <c r="P23" i="11"/>
  <c r="P36" i="11"/>
  <c r="P50" i="11"/>
  <c r="P18" i="14"/>
  <c r="P50" i="14"/>
  <c r="P22" i="11"/>
  <c r="P24" i="14"/>
  <c r="P44" i="11"/>
  <c r="P3" i="11"/>
  <c r="P39" i="11"/>
  <c r="P46" i="11"/>
  <c r="P45" i="11"/>
  <c r="P33" i="11"/>
  <c r="P48" i="11"/>
  <c r="P24" i="11"/>
  <c r="P49" i="14"/>
  <c r="P17" i="14"/>
  <c r="P44" i="14"/>
  <c r="P3" i="14"/>
  <c r="P30" i="14"/>
  <c r="P41" i="14"/>
  <c r="B2" i="14"/>
  <c r="X13" i="1" s="1"/>
  <c r="Y13" i="1" s="1"/>
  <c r="P37" i="14"/>
  <c r="P8" i="14"/>
  <c r="P19" i="22"/>
  <c r="P19" i="14"/>
  <c r="P38" i="14"/>
  <c r="P36" i="14"/>
  <c r="P9" i="14"/>
  <c r="P33" i="14"/>
  <c r="P32" i="14"/>
  <c r="P42" i="14"/>
  <c r="P14" i="14"/>
  <c r="P43" i="14"/>
  <c r="P28" i="14"/>
  <c r="P4" i="14"/>
  <c r="P27" i="14"/>
  <c r="P12" i="14"/>
  <c r="P35" i="14"/>
  <c r="P47" i="14"/>
  <c r="P46" i="14"/>
  <c r="P39" i="14"/>
  <c r="P2" i="14"/>
  <c r="P21" i="14"/>
  <c r="P22" i="14"/>
  <c r="P45" i="14"/>
  <c r="P51" i="14"/>
  <c r="P34" i="16"/>
  <c r="P23" i="14"/>
  <c r="P25" i="14"/>
  <c r="P34" i="14"/>
  <c r="P48" i="14"/>
  <c r="P27" i="22"/>
  <c r="P5" i="22"/>
  <c r="P46" i="22"/>
  <c r="P18" i="16"/>
  <c r="P24" i="22"/>
  <c r="P21" i="22"/>
  <c r="P34" i="22"/>
  <c r="P14" i="22"/>
  <c r="P41" i="22"/>
  <c r="B2" i="16"/>
  <c r="X15" i="1" s="1"/>
  <c r="AA15" i="1" s="1"/>
  <c r="P6" i="22"/>
  <c r="P19" i="16"/>
  <c r="P29" i="22"/>
  <c r="P40" i="22"/>
  <c r="P36" i="22"/>
  <c r="P30" i="22"/>
  <c r="P17" i="16"/>
  <c r="P49" i="22"/>
  <c r="P48" i="22"/>
  <c r="P26" i="22"/>
  <c r="P2" i="22"/>
  <c r="P17" i="22"/>
  <c r="P50" i="22"/>
  <c r="P45" i="22"/>
  <c r="P43" i="22"/>
  <c r="P51" i="16"/>
  <c r="P7" i="22"/>
  <c r="P23" i="22"/>
  <c r="P37" i="22"/>
  <c r="P44" i="22"/>
  <c r="P22" i="22"/>
  <c r="P8" i="22"/>
  <c r="P28" i="22"/>
  <c r="P51" i="22"/>
  <c r="P18" i="22"/>
  <c r="P39" i="22"/>
  <c r="P42" i="22"/>
  <c r="P52" i="22"/>
  <c r="P33" i="22"/>
  <c r="P9" i="22"/>
  <c r="P32" i="22"/>
  <c r="P47" i="22"/>
  <c r="P3" i="22"/>
  <c r="P20" i="22"/>
  <c r="P35" i="22"/>
  <c r="P25" i="22"/>
  <c r="P31" i="22"/>
  <c r="P38" i="22"/>
  <c r="B2" i="22"/>
  <c r="X21" i="1" s="1"/>
  <c r="AA21" i="1" s="1"/>
  <c r="P13" i="22"/>
  <c r="P21" i="16"/>
  <c r="P7" i="16"/>
  <c r="P28" i="16"/>
  <c r="P48" i="18"/>
  <c r="P44" i="16"/>
  <c r="P46" i="16"/>
  <c r="P24" i="18"/>
  <c r="P45" i="18"/>
  <c r="P41" i="18"/>
  <c r="P22" i="16"/>
  <c r="P26" i="18"/>
  <c r="P32" i="18"/>
  <c r="B2" i="18"/>
  <c r="X17" i="1" s="1"/>
  <c r="P8" i="18"/>
  <c r="P6" i="18"/>
  <c r="P33" i="16"/>
  <c r="P41" i="16"/>
  <c r="P23" i="18"/>
  <c r="P38" i="16"/>
  <c r="P21" i="18"/>
  <c r="P17" i="18"/>
  <c r="P30" i="18"/>
  <c r="P37" i="16"/>
  <c r="P8" i="16"/>
  <c r="P23" i="16"/>
  <c r="P47" i="18"/>
  <c r="P50" i="18"/>
  <c r="P25" i="16"/>
  <c r="P31" i="18"/>
  <c r="P34" i="18"/>
  <c r="P47" i="16"/>
  <c r="P50" i="16"/>
  <c r="P3" i="18"/>
  <c r="P13" i="16"/>
  <c r="P37" i="18"/>
  <c r="P5" i="18"/>
  <c r="P45" i="16"/>
  <c r="P6" i="16"/>
  <c r="P14" i="18"/>
  <c r="P18" i="18"/>
  <c r="P19" i="18"/>
  <c r="P20" i="16"/>
  <c r="P26" i="16"/>
  <c r="P3" i="16"/>
  <c r="P20" i="18"/>
  <c r="P46" i="18"/>
  <c r="P51" i="18"/>
  <c r="P9" i="18"/>
  <c r="P39" i="18"/>
  <c r="P49" i="18"/>
  <c r="P43" i="18"/>
  <c r="P36" i="18"/>
  <c r="P7" i="18"/>
  <c r="P33" i="18"/>
  <c r="P40" i="18"/>
  <c r="P13" i="18"/>
  <c r="P52" i="18"/>
  <c r="P38" i="18"/>
  <c r="P27" i="18"/>
  <c r="P44" i="18"/>
  <c r="P2" i="16"/>
  <c r="P42" i="16"/>
  <c r="P5" i="16"/>
  <c r="P32" i="16"/>
  <c r="P35" i="16"/>
  <c r="P43" i="16"/>
  <c r="P9" i="16"/>
  <c r="P29" i="16"/>
  <c r="P39" i="16"/>
  <c r="P31" i="16"/>
  <c r="P30" i="16"/>
  <c r="P36" i="16"/>
  <c r="P2" i="18"/>
  <c r="P40" i="16"/>
  <c r="P27" i="16"/>
  <c r="P12" i="16"/>
  <c r="P4" i="18"/>
  <c r="P48" i="16"/>
  <c r="P49" i="16"/>
  <c r="P22" i="18"/>
  <c r="P35" i="18"/>
  <c r="P42" i="18"/>
  <c r="P29" i="18"/>
  <c r="P28" i="18"/>
  <c r="P4" i="16"/>
  <c r="P14" i="16"/>
  <c r="P24" i="16"/>
  <c r="P25" i="18"/>
  <c r="P13" i="26"/>
  <c r="P17" i="26"/>
  <c r="P35" i="13"/>
  <c r="B2" i="13"/>
  <c r="X12" i="1" s="1"/>
  <c r="P40" i="13"/>
  <c r="P49" i="13"/>
  <c r="P43" i="13"/>
  <c r="P50" i="13"/>
  <c r="P52" i="13"/>
  <c r="P48" i="13"/>
  <c r="P46" i="13"/>
  <c r="P3" i="13"/>
  <c r="P47" i="13"/>
  <c r="P7" i="13"/>
  <c r="P8" i="13"/>
  <c r="P34" i="13"/>
  <c r="P20" i="13"/>
  <c r="P21" i="13"/>
  <c r="P28" i="13"/>
  <c r="P23" i="13"/>
  <c r="P45" i="13"/>
  <c r="P6" i="13"/>
  <c r="P4" i="13"/>
  <c r="P14" i="13"/>
  <c r="P51" i="13"/>
  <c r="P31" i="13"/>
  <c r="P30" i="13"/>
  <c r="P22" i="13"/>
  <c r="P32" i="13"/>
  <c r="P2" i="13"/>
  <c r="P24" i="13"/>
  <c r="P42" i="13"/>
  <c r="P5" i="13"/>
  <c r="P39" i="13"/>
  <c r="P27" i="13"/>
  <c r="P41" i="13"/>
  <c r="P18" i="13"/>
  <c r="P37" i="13"/>
  <c r="P9" i="13"/>
  <c r="P19" i="13"/>
  <c r="P36" i="13"/>
  <c r="P38" i="13"/>
  <c r="P33" i="13"/>
  <c r="P29" i="13"/>
  <c r="P44" i="13"/>
  <c r="P26" i="13"/>
  <c r="P17" i="13"/>
  <c r="P25" i="13"/>
  <c r="P12" i="13"/>
  <c r="B2" i="24"/>
  <c r="X23" i="1" s="1"/>
  <c r="P35" i="24"/>
  <c r="P51" i="24"/>
  <c r="P47" i="24"/>
  <c r="P3" i="24"/>
  <c r="P48" i="24"/>
  <c r="P52" i="24"/>
  <c r="P49" i="24"/>
  <c r="P43" i="24"/>
  <c r="P41" i="24"/>
  <c r="P50" i="24"/>
  <c r="P5" i="24"/>
  <c r="P34" i="24"/>
  <c r="P42" i="24"/>
  <c r="P38" i="24"/>
  <c r="P29" i="24"/>
  <c r="P17" i="24"/>
  <c r="P45" i="24"/>
  <c r="P28" i="24"/>
  <c r="P23" i="24"/>
  <c r="P44" i="24"/>
  <c r="P6" i="24"/>
  <c r="P4" i="24"/>
  <c r="P22" i="24"/>
  <c r="P18" i="24"/>
  <c r="P39" i="24"/>
  <c r="P37" i="24"/>
  <c r="P36" i="24"/>
  <c r="P9" i="24"/>
  <c r="P7" i="24"/>
  <c r="P31" i="24"/>
  <c r="P20" i="24"/>
  <c r="P46" i="24"/>
  <c r="P2" i="24"/>
  <c r="P14" i="24"/>
  <c r="P32" i="24"/>
  <c r="P8" i="24"/>
  <c r="P33" i="24"/>
  <c r="P30" i="24"/>
  <c r="P24" i="24"/>
  <c r="P19" i="24"/>
  <c r="P21" i="24"/>
  <c r="P40" i="24"/>
  <c r="P27" i="24"/>
  <c r="P26" i="24"/>
  <c r="P25" i="24"/>
  <c r="P40" i="26"/>
  <c r="P32" i="26"/>
  <c r="P49" i="26"/>
  <c r="P41" i="26"/>
  <c r="P28" i="26"/>
  <c r="B2" i="26"/>
  <c r="X25" i="1" s="1"/>
  <c r="P42" i="26"/>
  <c r="P35" i="26"/>
  <c r="P5" i="26"/>
  <c r="P18" i="26"/>
  <c r="P20" i="26"/>
  <c r="P3" i="26"/>
  <c r="P37" i="26"/>
  <c r="P39" i="26"/>
  <c r="P50" i="26"/>
  <c r="P6" i="26"/>
  <c r="P36" i="26"/>
  <c r="P31" i="26"/>
  <c r="P33" i="26"/>
  <c r="P44" i="26"/>
  <c r="P24" i="26"/>
  <c r="P52" i="26"/>
  <c r="P22" i="26"/>
  <c r="P29" i="26"/>
  <c r="P48" i="26"/>
  <c r="P9" i="26"/>
  <c r="P43" i="26"/>
  <c r="P14" i="26"/>
  <c r="P8" i="26"/>
  <c r="P23" i="26"/>
  <c r="P34" i="26"/>
  <c r="P19" i="26"/>
  <c r="P30" i="26"/>
  <c r="P4" i="26"/>
  <c r="P38" i="26"/>
  <c r="P2" i="26"/>
  <c r="P21" i="26"/>
  <c r="P51" i="26"/>
  <c r="P7" i="26"/>
  <c r="P46" i="26"/>
  <c r="P25" i="26"/>
  <c r="P45" i="26"/>
  <c r="P12" i="26"/>
  <c r="P47" i="26"/>
  <c r="P27" i="26"/>
  <c r="P13" i="24"/>
  <c r="S61" i="1" l="1"/>
  <c r="M1787" i="3"/>
  <c r="N1" i="3" s="1"/>
  <c r="N11" i="3" s="1"/>
  <c r="I1787" i="3"/>
  <c r="J1" i="3" s="1"/>
  <c r="J268" i="3" s="1"/>
  <c r="P37" i="1"/>
  <c r="P9" i="1"/>
  <c r="P8" i="1"/>
  <c r="P13" i="1"/>
  <c r="P50" i="1"/>
  <c r="P45" i="6"/>
  <c r="P43" i="1"/>
  <c r="P47" i="6"/>
  <c r="P49" i="6"/>
  <c r="P31" i="6"/>
  <c r="P38" i="6"/>
  <c r="P3" i="6"/>
  <c r="P6" i="6"/>
  <c r="P24" i="6"/>
  <c r="P26" i="6"/>
  <c r="P40" i="6"/>
  <c r="P51" i="6"/>
  <c r="P35" i="6"/>
  <c r="P12" i="6"/>
  <c r="P22" i="6"/>
  <c r="P5" i="6"/>
  <c r="P20" i="6"/>
  <c r="P4" i="6"/>
  <c r="P2" i="6"/>
  <c r="P50" i="6"/>
  <c r="P21" i="6"/>
  <c r="P32" i="6"/>
  <c r="P44" i="6"/>
  <c r="P13" i="6"/>
  <c r="P41" i="6"/>
  <c r="P34" i="6"/>
  <c r="P25" i="6"/>
  <c r="P30" i="6"/>
  <c r="P46" i="6"/>
  <c r="P52" i="6"/>
  <c r="P18" i="6"/>
  <c r="P23" i="6"/>
  <c r="P39" i="6"/>
  <c r="P19" i="6"/>
  <c r="P47" i="1"/>
  <c r="P41" i="1"/>
  <c r="P36" i="10"/>
  <c r="P3" i="10"/>
  <c r="P32" i="7"/>
  <c r="P50" i="10"/>
  <c r="P35" i="10"/>
  <c r="P4" i="10"/>
  <c r="P8" i="10"/>
  <c r="P9" i="6"/>
  <c r="P7" i="6"/>
  <c r="P29" i="6"/>
  <c r="P48" i="6"/>
  <c r="P25" i="1"/>
  <c r="P49" i="1"/>
  <c r="P24" i="1"/>
  <c r="B2" i="6"/>
  <c r="X5" i="1" s="1"/>
  <c r="AA5" i="1" s="1"/>
  <c r="P36" i="6"/>
  <c r="P14" i="6"/>
  <c r="P21" i="1"/>
  <c r="P48" i="10"/>
  <c r="P8" i="6"/>
  <c r="P37" i="6"/>
  <c r="P42" i="6"/>
  <c r="P27" i="6"/>
  <c r="P42" i="1"/>
  <c r="P34" i="1"/>
  <c r="P34" i="10"/>
  <c r="P43" i="10"/>
  <c r="P33" i="6"/>
  <c r="P17" i="6"/>
  <c r="P43" i="6"/>
  <c r="P26" i="1"/>
  <c r="P48" i="1"/>
  <c r="B2" i="1"/>
  <c r="P6" i="10"/>
  <c r="P32" i="1"/>
  <c r="P19" i="1"/>
  <c r="P27" i="1"/>
  <c r="P3" i="1"/>
  <c r="P28" i="1"/>
  <c r="P35" i="1"/>
  <c r="P6" i="1"/>
  <c r="P18" i="1"/>
  <c r="P22" i="1"/>
  <c r="P52" i="1"/>
  <c r="P44" i="1"/>
  <c r="P7" i="1"/>
  <c r="P20" i="1"/>
  <c r="P14" i="1"/>
  <c r="P4" i="1"/>
  <c r="P30" i="1"/>
  <c r="P33" i="1"/>
  <c r="P5" i="10"/>
  <c r="B2" i="10"/>
  <c r="X9" i="1" s="1"/>
  <c r="AA9" i="1" s="1"/>
  <c r="P12" i="10"/>
  <c r="P39" i="10"/>
  <c r="P47" i="10"/>
  <c r="P38" i="1"/>
  <c r="P46" i="1"/>
  <c r="P51" i="1"/>
  <c r="P17" i="1"/>
  <c r="P29" i="1"/>
  <c r="P23" i="1"/>
  <c r="P38" i="10"/>
  <c r="P9" i="10"/>
  <c r="P46" i="10"/>
  <c r="P12" i="1"/>
  <c r="P39" i="1"/>
  <c r="P2" i="10"/>
  <c r="P41" i="10"/>
  <c r="P45" i="1"/>
  <c r="P2" i="1"/>
  <c r="P23" i="10"/>
  <c r="P29" i="10"/>
  <c r="P30" i="10"/>
  <c r="P26" i="10"/>
  <c r="P28" i="10"/>
  <c r="P5" i="1"/>
  <c r="P36" i="1"/>
  <c r="E30" i="4"/>
  <c r="P40" i="1"/>
  <c r="P52" i="10"/>
  <c r="P14" i="10"/>
  <c r="P20" i="10"/>
  <c r="P44" i="10"/>
  <c r="P40" i="10"/>
  <c r="P32" i="10"/>
  <c r="P13" i="10"/>
  <c r="P21" i="10"/>
  <c r="P47" i="21"/>
  <c r="P52" i="21"/>
  <c r="P45" i="21"/>
  <c r="P39" i="27"/>
  <c r="P33" i="27"/>
  <c r="P44" i="21"/>
  <c r="P25" i="27"/>
  <c r="P26" i="27"/>
  <c r="P24" i="21"/>
  <c r="P5" i="27"/>
  <c r="P2" i="21"/>
  <c r="P6" i="27"/>
  <c r="P52" i="27"/>
  <c r="P51" i="27"/>
  <c r="P8" i="27"/>
  <c r="P38" i="27"/>
  <c r="P23" i="27"/>
  <c r="P9" i="27"/>
  <c r="B2" i="27"/>
  <c r="X26" i="1" s="1"/>
  <c r="AA26" i="1" s="1"/>
  <c r="P36" i="27"/>
  <c r="P47" i="27"/>
  <c r="P17" i="27"/>
  <c r="P19" i="27"/>
  <c r="P37" i="27"/>
  <c r="P43" i="27"/>
  <c r="P35" i="27"/>
  <c r="P24" i="27"/>
  <c r="P7" i="27"/>
  <c r="P29" i="27"/>
  <c r="P13" i="27"/>
  <c r="P14" i="27"/>
  <c r="P20" i="27"/>
  <c r="P21" i="21"/>
  <c r="P22" i="27"/>
  <c r="P50" i="27"/>
  <c r="P42" i="27"/>
  <c r="P43" i="21"/>
  <c r="P50" i="21"/>
  <c r="P44" i="27"/>
  <c r="P2" i="27"/>
  <c r="P49" i="27"/>
  <c r="P41" i="27"/>
  <c r="P31" i="27"/>
  <c r="P40" i="27"/>
  <c r="P32" i="27"/>
  <c r="P18" i="27"/>
  <c r="P51" i="10"/>
  <c r="P26" i="21"/>
  <c r="P21" i="27"/>
  <c r="P28" i="27"/>
  <c r="P48" i="27"/>
  <c r="P34" i="27"/>
  <c r="P3" i="27"/>
  <c r="P12" i="21"/>
  <c r="P17" i="21"/>
  <c r="P12" i="27"/>
  <c r="P27" i="27"/>
  <c r="P46" i="27"/>
  <c r="P30" i="27"/>
  <c r="P45" i="27"/>
  <c r="P8" i="21"/>
  <c r="P41" i="21"/>
  <c r="P23" i="21"/>
  <c r="P35" i="21"/>
  <c r="P4" i="21"/>
  <c r="P49" i="10"/>
  <c r="P31" i="21"/>
  <c r="P30" i="21"/>
  <c r="P5" i="7"/>
  <c r="P42" i="7"/>
  <c r="P40" i="7"/>
  <c r="P48" i="9"/>
  <c r="P7" i="7"/>
  <c r="P51" i="7"/>
  <c r="P17" i="10"/>
  <c r="P37" i="10"/>
  <c r="P13" i="7"/>
  <c r="B2" i="7"/>
  <c r="X6" i="1" s="1"/>
  <c r="P22" i="9"/>
  <c r="P22" i="10"/>
  <c r="P33" i="10"/>
  <c r="P42" i="10"/>
  <c r="P27" i="10"/>
  <c r="P18" i="10"/>
  <c r="P19" i="10"/>
  <c r="P45" i="10"/>
  <c r="P24" i="10"/>
  <c r="P31" i="10"/>
  <c r="P45" i="29"/>
  <c r="P30" i="20"/>
  <c r="P47" i="29"/>
  <c r="P27" i="20"/>
  <c r="P21" i="29"/>
  <c r="P25" i="21"/>
  <c r="P29" i="21"/>
  <c r="P51" i="21"/>
  <c r="P39" i="21"/>
  <c r="P32" i="21"/>
  <c r="B2" i="21"/>
  <c r="X20" i="1" s="1"/>
  <c r="AA20" i="1" s="1"/>
  <c r="P38" i="21"/>
  <c r="P7" i="21"/>
  <c r="P49" i="21"/>
  <c r="P42" i="21"/>
  <c r="P5" i="21"/>
  <c r="P28" i="21"/>
  <c r="P9" i="21"/>
  <c r="P7" i="10"/>
  <c r="P7" i="9"/>
  <c r="P12" i="29"/>
  <c r="P25" i="29"/>
  <c r="P20" i="29"/>
  <c r="P23" i="29"/>
  <c r="P34" i="29"/>
  <c r="P39" i="29"/>
  <c r="P29" i="29"/>
  <c r="P43" i="29"/>
  <c r="P47" i="20"/>
  <c r="P49" i="20"/>
  <c r="P18" i="29"/>
  <c r="P3" i="29"/>
  <c r="P8" i="20"/>
  <c r="P4" i="20"/>
  <c r="P2" i="29"/>
  <c r="P32" i="29"/>
  <c r="P35" i="29"/>
  <c r="P6" i="29"/>
  <c r="P2" i="20"/>
  <c r="P46" i="29"/>
  <c r="P9" i="29"/>
  <c r="P19" i="20"/>
  <c r="P13" i="20"/>
  <c r="P8" i="7"/>
  <c r="P33" i="7"/>
  <c r="P26" i="29"/>
  <c r="P31" i="29"/>
  <c r="P5" i="29"/>
  <c r="P52" i="29"/>
  <c r="P20" i="21"/>
  <c r="P22" i="21"/>
  <c r="P14" i="21"/>
  <c r="P48" i="21"/>
  <c r="P51" i="20"/>
  <c r="P14" i="20"/>
  <c r="P46" i="7"/>
  <c r="P23" i="7"/>
  <c r="P45" i="20"/>
  <c r="P17" i="20"/>
  <c r="P7" i="20"/>
  <c r="P40" i="25"/>
  <c r="P7" i="29"/>
  <c r="P4" i="29"/>
  <c r="P27" i="29"/>
  <c r="P28" i="29"/>
  <c r="P38" i="20"/>
  <c r="P41" i="20"/>
  <c r="P21" i="20"/>
  <c r="P42" i="20"/>
  <c r="P3" i="25"/>
  <c r="P49" i="7"/>
  <c r="P30" i="29"/>
  <c r="P8" i="29"/>
  <c r="P22" i="29"/>
  <c r="P48" i="29"/>
  <c r="P33" i="21"/>
  <c r="P34" i="21"/>
  <c r="P18" i="21"/>
  <c r="P3" i="21"/>
  <c r="P51" i="9"/>
  <c r="P38" i="7"/>
  <c r="P25" i="7"/>
  <c r="P42" i="29"/>
  <c r="P49" i="29"/>
  <c r="P5" i="20"/>
  <c r="P32" i="20"/>
  <c r="P43" i="20"/>
  <c r="P24" i="7"/>
  <c r="P38" i="29"/>
  <c r="P33" i="29"/>
  <c r="P50" i="20"/>
  <c r="P44" i="20"/>
  <c r="P14" i="29"/>
  <c r="P44" i="29"/>
  <c r="P51" i="29"/>
  <c r="B2" i="29"/>
  <c r="X4" i="1" s="1"/>
  <c r="P37" i="21"/>
  <c r="P36" i="21"/>
  <c r="P40" i="21"/>
  <c r="P24" i="20"/>
  <c r="P18" i="20"/>
  <c r="P9" i="20"/>
  <c r="P6" i="25"/>
  <c r="P39" i="7"/>
  <c r="P36" i="7"/>
  <c r="O61" i="28"/>
  <c r="P39" i="28" s="1"/>
  <c r="P19" i="29"/>
  <c r="P37" i="29"/>
  <c r="P48" i="7"/>
  <c r="P27" i="7"/>
  <c r="P17" i="29"/>
  <c r="P50" i="29"/>
  <c r="P46" i="20"/>
  <c r="P34" i="20"/>
  <c r="P3" i="20"/>
  <c r="P4" i="7"/>
  <c r="P3" i="7"/>
  <c r="P24" i="29"/>
  <c r="P36" i="29"/>
  <c r="P41" i="29"/>
  <c r="P40" i="29"/>
  <c r="P27" i="21"/>
  <c r="P6" i="21"/>
  <c r="P19" i="21"/>
  <c r="P46" i="21"/>
  <c r="P37" i="20"/>
  <c r="P28" i="20"/>
  <c r="P48" i="20"/>
  <c r="P29" i="9"/>
  <c r="P44" i="7"/>
  <c r="P50" i="7"/>
  <c r="P6" i="7"/>
  <c r="B2" i="25"/>
  <c r="X24" i="1" s="1"/>
  <c r="AA24" i="1" s="1"/>
  <c r="P19" i="25"/>
  <c r="P8" i="25"/>
  <c r="P41" i="25"/>
  <c r="P36" i="25"/>
  <c r="P42" i="25"/>
  <c r="P29" i="25"/>
  <c r="P20" i="25"/>
  <c r="P44" i="25"/>
  <c r="P13" i="25"/>
  <c r="P30" i="25"/>
  <c r="P34" i="25"/>
  <c r="P2" i="25"/>
  <c r="P24" i="25"/>
  <c r="P48" i="25"/>
  <c r="P50" i="25"/>
  <c r="P38" i="25"/>
  <c r="P52" i="25"/>
  <c r="P18" i="25"/>
  <c r="P23" i="25"/>
  <c r="P43" i="25"/>
  <c r="P47" i="25"/>
  <c r="P7" i="25"/>
  <c r="P49" i="25"/>
  <c r="P31" i="25"/>
  <c r="P44" i="19"/>
  <c r="P12" i="25"/>
  <c r="P28" i="25"/>
  <c r="P4" i="25"/>
  <c r="P37" i="25"/>
  <c r="P27" i="25"/>
  <c r="P17" i="25"/>
  <c r="P45" i="15"/>
  <c r="P46" i="25"/>
  <c r="P5" i="25"/>
  <c r="P25" i="25"/>
  <c r="P22" i="25"/>
  <c r="P26" i="25"/>
  <c r="P32" i="25"/>
  <c r="P45" i="25"/>
  <c r="P21" i="25"/>
  <c r="P9" i="25"/>
  <c r="P33" i="25"/>
  <c r="P51" i="25"/>
  <c r="P14" i="25"/>
  <c r="P39" i="25"/>
  <c r="P20" i="19"/>
  <c r="P42" i="19"/>
  <c r="C20" i="2"/>
  <c r="B27" i="2"/>
  <c r="D10" i="2" s="1"/>
  <c r="C12" i="2"/>
  <c r="C23" i="2"/>
  <c r="P17" i="7"/>
  <c r="P29" i="7"/>
  <c r="P28" i="7"/>
  <c r="P21" i="7"/>
  <c r="P9" i="7"/>
  <c r="C22" i="2"/>
  <c r="C19" i="2"/>
  <c r="C14" i="2"/>
  <c r="C15" i="2"/>
  <c r="P22" i="7"/>
  <c r="P34" i="7"/>
  <c r="P31" i="7"/>
  <c r="C11" i="2"/>
  <c r="C18" i="2"/>
  <c r="P41" i="7"/>
  <c r="P42" i="15"/>
  <c r="P14" i="7"/>
  <c r="P47" i="7"/>
  <c r="C17" i="2"/>
  <c r="C21" i="2"/>
  <c r="C9" i="2"/>
  <c r="C10" i="2"/>
  <c r="P18" i="7"/>
  <c r="P30" i="15"/>
  <c r="P52" i="7"/>
  <c r="P43" i="7"/>
  <c r="P30" i="7"/>
  <c r="P2" i="7"/>
  <c r="P20" i="7"/>
  <c r="P12" i="7"/>
  <c r="P45" i="7"/>
  <c r="C13" i="2"/>
  <c r="P31" i="20"/>
  <c r="P26" i="20"/>
  <c r="P22" i="20"/>
  <c r="P20" i="20"/>
  <c r="P40" i="20"/>
  <c r="B2" i="20"/>
  <c r="X19" i="1" s="1"/>
  <c r="Y19" i="1" s="1"/>
  <c r="P33" i="20"/>
  <c r="P29" i="20"/>
  <c r="P6" i="20"/>
  <c r="P23" i="20"/>
  <c r="P12" i="20"/>
  <c r="P25" i="20"/>
  <c r="P39" i="20"/>
  <c r="P36" i="20"/>
  <c r="P52" i="20"/>
  <c r="P36" i="19"/>
  <c r="P4" i="19"/>
  <c r="P26" i="19"/>
  <c r="P37" i="23"/>
  <c r="P38" i="19"/>
  <c r="P22" i="19"/>
  <c r="P49" i="19"/>
  <c r="P8" i="9"/>
  <c r="P50" i="9"/>
  <c r="P36" i="23"/>
  <c r="P50" i="23"/>
  <c r="B2" i="19"/>
  <c r="X18" i="1" s="1"/>
  <c r="AA18" i="1" s="1"/>
  <c r="P35" i="19"/>
  <c r="P29" i="19"/>
  <c r="P39" i="9"/>
  <c r="P18" i="9"/>
  <c r="P20" i="9"/>
  <c r="P21" i="9"/>
  <c r="P44" i="23"/>
  <c r="P41" i="23"/>
  <c r="P34" i="19"/>
  <c r="P19" i="19"/>
  <c r="P30" i="19"/>
  <c r="P41" i="19"/>
  <c r="P21" i="19"/>
  <c r="P39" i="19"/>
  <c r="P32" i="9"/>
  <c r="P18" i="15"/>
  <c r="P28" i="19"/>
  <c r="P19" i="7"/>
  <c r="P48" i="23"/>
  <c r="P24" i="23"/>
  <c r="P35" i="7"/>
  <c r="P47" i="19"/>
  <c r="P32" i="19"/>
  <c r="P40" i="19"/>
  <c r="B2" i="23"/>
  <c r="X22" i="1" s="1"/>
  <c r="AA22" i="1" s="1"/>
  <c r="P51" i="23"/>
  <c r="P29" i="23"/>
  <c r="P8" i="19"/>
  <c r="P37" i="19"/>
  <c r="P17" i="19"/>
  <c r="P18" i="19"/>
  <c r="P3" i="19"/>
  <c r="P37" i="9"/>
  <c r="P38" i="9"/>
  <c r="P4" i="9"/>
  <c r="P21" i="15"/>
  <c r="P31" i="23"/>
  <c r="P25" i="23"/>
  <c r="P9" i="19"/>
  <c r="P7" i="19"/>
  <c r="P14" i="19"/>
  <c r="P5" i="19"/>
  <c r="P51" i="19"/>
  <c r="P23" i="19"/>
  <c r="P36" i="9"/>
  <c r="P19" i="9"/>
  <c r="P37" i="7"/>
  <c r="P25" i="15"/>
  <c r="P14" i="23"/>
  <c r="P46" i="23"/>
  <c r="P34" i="23"/>
  <c r="P43" i="19"/>
  <c r="P45" i="9"/>
  <c r="P24" i="19"/>
  <c r="P12" i="19"/>
  <c r="P45" i="19"/>
  <c r="P50" i="19"/>
  <c r="P27" i="19"/>
  <c r="P31" i="19"/>
  <c r="P26" i="15"/>
  <c r="P45" i="23"/>
  <c r="P42" i="23"/>
  <c r="P26" i="23"/>
  <c r="P12" i="23"/>
  <c r="P2" i="19"/>
  <c r="P43" i="23"/>
  <c r="P46" i="19"/>
  <c r="P6" i="19"/>
  <c r="P48" i="19"/>
  <c r="P13" i="19"/>
  <c r="P33" i="19"/>
  <c r="P52" i="19"/>
  <c r="P40" i="9"/>
  <c r="P48" i="15"/>
  <c r="P39" i="23"/>
  <c r="P23" i="15"/>
  <c r="P32" i="15"/>
  <c r="P3" i="15"/>
  <c r="P2" i="15"/>
  <c r="P51" i="15"/>
  <c r="P50" i="15"/>
  <c r="P35" i="15"/>
  <c r="P4" i="15"/>
  <c r="P46" i="15"/>
  <c r="P34" i="15"/>
  <c r="P8" i="23"/>
  <c r="P4" i="23"/>
  <c r="P33" i="23"/>
  <c r="P32" i="23"/>
  <c r="P33" i="15"/>
  <c r="B2" i="15"/>
  <c r="X14" i="1" s="1"/>
  <c r="Y14" i="1" s="1"/>
  <c r="P17" i="15"/>
  <c r="P9" i="15"/>
  <c r="P6" i="23"/>
  <c r="P8" i="15"/>
  <c r="P5" i="15"/>
  <c r="P39" i="15"/>
  <c r="P2" i="30"/>
  <c r="P47" i="23"/>
  <c r="P3" i="23"/>
  <c r="P27" i="23"/>
  <c r="P7" i="15"/>
  <c r="P7" i="23"/>
  <c r="P19" i="23"/>
  <c r="P22" i="23"/>
  <c r="P43" i="15"/>
  <c r="P27" i="15"/>
  <c r="P6" i="15"/>
  <c r="P32" i="30"/>
  <c r="P28" i="23"/>
  <c r="P38" i="23"/>
  <c r="P9" i="23"/>
  <c r="P18" i="23"/>
  <c r="P17" i="23"/>
  <c r="P31" i="15"/>
  <c r="P37" i="15"/>
  <c r="P36" i="15"/>
  <c r="P20" i="23"/>
  <c r="P23" i="23"/>
  <c r="P2" i="23"/>
  <c r="P40" i="15"/>
  <c r="P19" i="15"/>
  <c r="P41" i="15"/>
  <c r="P13" i="15"/>
  <c r="P47" i="15"/>
  <c r="P14" i="15"/>
  <c r="P49" i="15"/>
  <c r="P29" i="15"/>
  <c r="P52" i="23"/>
  <c r="P13" i="23"/>
  <c r="P20" i="15"/>
  <c r="P24" i="15"/>
  <c r="P38" i="15"/>
  <c r="P52" i="15"/>
  <c r="P28" i="15"/>
  <c r="P44" i="15"/>
  <c r="P22" i="15"/>
  <c r="P35" i="23"/>
  <c r="P49" i="23"/>
  <c r="P21" i="23"/>
  <c r="P34" i="9"/>
  <c r="B2" i="9"/>
  <c r="X8" i="1" s="1"/>
  <c r="Y8" i="1" s="1"/>
  <c r="P3" i="9"/>
  <c r="P26" i="9"/>
  <c r="P35" i="9"/>
  <c r="P46" i="9"/>
  <c r="P52" i="9"/>
  <c r="P47" i="9"/>
  <c r="P30" i="9"/>
  <c r="P28" i="9"/>
  <c r="P25" i="9"/>
  <c r="P33" i="9"/>
  <c r="P5" i="9"/>
  <c r="P14" i="9"/>
  <c r="P41" i="9"/>
  <c r="P13" i="9"/>
  <c r="P23" i="9"/>
  <c r="P24" i="9"/>
  <c r="P31" i="9"/>
  <c r="P17" i="9"/>
  <c r="P6" i="9"/>
  <c r="P43" i="9"/>
  <c r="P27" i="9"/>
  <c r="P9" i="9"/>
  <c r="P12" i="9"/>
  <c r="P2" i="9"/>
  <c r="P30" i="23"/>
  <c r="P49" i="9"/>
  <c r="P42" i="9"/>
  <c r="P5" i="23"/>
  <c r="P28" i="30"/>
  <c r="P18" i="30"/>
  <c r="P27" i="30"/>
  <c r="P5" i="30"/>
  <c r="P12" i="30"/>
  <c r="P45" i="30"/>
  <c r="P49" i="30"/>
  <c r="P31" i="30"/>
  <c r="P7" i="30"/>
  <c r="P52" i="30"/>
  <c r="P3" i="30"/>
  <c r="P30" i="30"/>
  <c r="P29" i="30"/>
  <c r="P42" i="30"/>
  <c r="P44" i="30"/>
  <c r="P25" i="30"/>
  <c r="P13" i="30"/>
  <c r="P34" i="30"/>
  <c r="P40" i="30"/>
  <c r="P51" i="30"/>
  <c r="P19" i="30"/>
  <c r="P43" i="30"/>
  <c r="P46" i="30"/>
  <c r="P9" i="30"/>
  <c r="P23" i="30"/>
  <c r="P47" i="30"/>
  <c r="P33" i="30"/>
  <c r="P38" i="30"/>
  <c r="P50" i="30"/>
  <c r="P4" i="30"/>
  <c r="P14" i="30"/>
  <c r="P6" i="30"/>
  <c r="P20" i="30"/>
  <c r="P26" i="30"/>
  <c r="P24" i="30"/>
  <c r="P37" i="30"/>
  <c r="P22" i="30"/>
  <c r="P48" i="30"/>
  <c r="P8" i="30"/>
  <c r="P36" i="30"/>
  <c r="P35" i="30"/>
  <c r="B2" i="30"/>
  <c r="X3" i="1" s="1"/>
  <c r="P21" i="30"/>
  <c r="P41" i="30"/>
  <c r="P39" i="30"/>
  <c r="AA7" i="1"/>
  <c r="T25" i="1"/>
  <c r="Y11" i="1"/>
  <c r="P7" i="17"/>
  <c r="P28" i="17"/>
  <c r="P24" i="17"/>
  <c r="P38" i="17"/>
  <c r="P42" i="17"/>
  <c r="P22" i="17"/>
  <c r="P34" i="17"/>
  <c r="P3" i="17"/>
  <c r="P52" i="17"/>
  <c r="P30" i="17"/>
  <c r="P32" i="17"/>
  <c r="P39" i="17"/>
  <c r="P45" i="17"/>
  <c r="P62" i="8"/>
  <c r="P61" i="8"/>
  <c r="P62" i="12"/>
  <c r="P36" i="17"/>
  <c r="P46" i="17"/>
  <c r="P8" i="17"/>
  <c r="B2" i="17"/>
  <c r="X16" i="1" s="1"/>
  <c r="AA16" i="1" s="1"/>
  <c r="P23" i="17"/>
  <c r="P17" i="17"/>
  <c r="P49" i="17"/>
  <c r="P48" i="17"/>
  <c r="P5" i="17"/>
  <c r="P37" i="17"/>
  <c r="P35" i="17"/>
  <c r="P31" i="17"/>
  <c r="P14" i="17"/>
  <c r="P19" i="17"/>
  <c r="P51" i="17"/>
  <c r="P50" i="17"/>
  <c r="P44" i="17"/>
  <c r="P21" i="17"/>
  <c r="P20" i="17"/>
  <c r="P2" i="17"/>
  <c r="P4" i="17"/>
  <c r="P26" i="17"/>
  <c r="P43" i="17"/>
  <c r="P27" i="17"/>
  <c r="P47" i="17"/>
  <c r="P25" i="17"/>
  <c r="P6" i="17"/>
  <c r="P12" i="17"/>
  <c r="P18" i="17"/>
  <c r="P13" i="17"/>
  <c r="P61" i="12"/>
  <c r="P40" i="17"/>
  <c r="P41" i="17"/>
  <c r="P33" i="17"/>
  <c r="P9" i="17"/>
  <c r="P29" i="17"/>
  <c r="AA10" i="1"/>
  <c r="P61" i="11"/>
  <c r="Y15" i="1"/>
  <c r="P62" i="11"/>
  <c r="P62" i="14"/>
  <c r="P61" i="14"/>
  <c r="AA13" i="1"/>
  <c r="Y21" i="1"/>
  <c r="N1327" i="3"/>
  <c r="N743" i="3"/>
  <c r="P61" i="22"/>
  <c r="P62" i="22"/>
  <c r="N535" i="3"/>
  <c r="N125" i="3"/>
  <c r="N1568" i="3"/>
  <c r="N1048" i="3"/>
  <c r="N1536" i="3"/>
  <c r="N1504" i="3"/>
  <c r="N114" i="3"/>
  <c r="N826" i="3"/>
  <c r="N598" i="3"/>
  <c r="N1140" i="3"/>
  <c r="N410" i="3"/>
  <c r="N224" i="3"/>
  <c r="N1121" i="3"/>
  <c r="N314" i="3"/>
  <c r="N788" i="3"/>
  <c r="N461" i="3"/>
  <c r="N1447" i="3"/>
  <c r="N692" i="3"/>
  <c r="N151" i="3"/>
  <c r="N51" i="3"/>
  <c r="N904" i="3"/>
  <c r="N321" i="3"/>
  <c r="N1538" i="3"/>
  <c r="N487" i="3"/>
  <c r="N804" i="3"/>
  <c r="N477" i="3"/>
  <c r="N1268" i="3"/>
  <c r="N844" i="3"/>
  <c r="N1042" i="3"/>
  <c r="N163" i="3"/>
  <c r="N921" i="3"/>
  <c r="N1075" i="3"/>
  <c r="N1086" i="3"/>
  <c r="N260" i="3"/>
  <c r="N759" i="3"/>
  <c r="N1093" i="3"/>
  <c r="N418" i="3"/>
  <c r="N810" i="3"/>
  <c r="N972" i="3"/>
  <c r="N135" i="3"/>
  <c r="N518" i="3"/>
  <c r="N1231" i="3"/>
  <c r="N1101" i="3"/>
  <c r="N403" i="3"/>
  <c r="N867" i="3"/>
  <c r="N1384" i="3"/>
  <c r="N1511" i="3"/>
  <c r="N1305" i="3"/>
  <c r="N1310" i="3"/>
  <c r="N317" i="3"/>
  <c r="N1577" i="3"/>
  <c r="N1349" i="3"/>
  <c r="N408" i="3"/>
  <c r="N436" i="3"/>
  <c r="N1299" i="3"/>
  <c r="N1290" i="3"/>
  <c r="N731" i="3"/>
  <c r="N184" i="3"/>
  <c r="N1279" i="3"/>
  <c r="N20" i="3"/>
  <c r="N990" i="3"/>
  <c r="N1001" i="3"/>
  <c r="N316" i="3"/>
  <c r="N838" i="3"/>
  <c r="N910" i="3"/>
  <c r="N976" i="3"/>
  <c r="N132" i="3"/>
  <c r="N357" i="3"/>
  <c r="N493" i="3"/>
  <c r="N230" i="3"/>
  <c r="N560" i="3"/>
  <c r="N416" i="3"/>
  <c r="N442" i="3"/>
  <c r="N92" i="3"/>
  <c r="N507" i="3"/>
  <c r="N816" i="3"/>
  <c r="N1335" i="3"/>
  <c r="N1352" i="3"/>
  <c r="N622" i="3"/>
  <c r="N63" i="3"/>
  <c r="N282" i="3"/>
  <c r="N409" i="3"/>
  <c r="N924" i="3"/>
  <c r="N825" i="3"/>
  <c r="N61" i="3"/>
  <c r="N168" i="3"/>
  <c r="N144" i="3"/>
  <c r="N180" i="3"/>
  <c r="N946" i="3"/>
  <c r="N387" i="3"/>
  <c r="N1203" i="3"/>
  <c r="N249" i="3"/>
  <c r="N679" i="3"/>
  <c r="N485" i="3"/>
  <c r="N849" i="3"/>
  <c r="N384" i="3"/>
  <c r="N1642" i="3"/>
  <c r="N1325" i="3"/>
  <c r="N761" i="3"/>
  <c r="N911" i="3"/>
  <c r="N197" i="3"/>
  <c r="N577" i="3"/>
  <c r="N737" i="3"/>
  <c r="N526" i="3"/>
  <c r="N465" i="3"/>
  <c r="N912" i="3"/>
  <c r="N49" i="3"/>
  <c r="N932" i="3"/>
  <c r="N1495" i="3"/>
  <c r="N238" i="3"/>
  <c r="N1196" i="3"/>
  <c r="N1529" i="3"/>
  <c r="N1321" i="3"/>
  <c r="N231" i="3"/>
  <c r="N843" i="3"/>
  <c r="N1031" i="3"/>
  <c r="N382" i="3"/>
  <c r="N1114" i="3"/>
  <c r="N902" i="3"/>
  <c r="N567" i="3"/>
  <c r="N606" i="3"/>
  <c r="N766" i="3"/>
  <c r="N291" i="3"/>
  <c r="N789" i="3"/>
  <c r="N1209" i="3"/>
  <c r="N977" i="3"/>
  <c r="N334" i="3"/>
  <c r="N81" i="3"/>
  <c r="N551" i="3"/>
  <c r="N602" i="3"/>
  <c r="N1206" i="3"/>
  <c r="N1575" i="3"/>
  <c r="N768" i="3"/>
  <c r="N142" i="3"/>
  <c r="N1413" i="3"/>
  <c r="N1084" i="3"/>
  <c r="N1368" i="3"/>
  <c r="N597" i="3"/>
  <c r="N1175" i="3"/>
  <c r="N1544" i="3"/>
  <c r="N227" i="3"/>
  <c r="N1141" i="3"/>
  <c r="N456" i="3"/>
  <c r="N763" i="3"/>
  <c r="N1624" i="3"/>
  <c r="N1490" i="3"/>
  <c r="N1483" i="3"/>
  <c r="N219" i="3"/>
  <c r="N23" i="3"/>
  <c r="N1282" i="3"/>
  <c r="N616" i="3"/>
  <c r="N64" i="3"/>
  <c r="N445" i="3"/>
  <c r="N820" i="3"/>
  <c r="N76" i="3"/>
  <c r="N430" i="3"/>
  <c r="N69" i="3"/>
  <c r="N47" i="3"/>
  <c r="N490" i="3"/>
  <c r="N1083" i="3"/>
  <c r="N953" i="3"/>
  <c r="N886" i="3"/>
  <c r="N53" i="3"/>
  <c r="N831" i="3"/>
  <c r="N126" i="3"/>
  <c r="N491" i="3"/>
  <c r="N814" i="3"/>
  <c r="N438" i="3"/>
  <c r="N856" i="3"/>
  <c r="N691" i="3"/>
  <c r="N604" i="3"/>
  <c r="N1605" i="3"/>
  <c r="N955" i="3"/>
  <c r="N1491" i="3"/>
  <c r="N1386" i="3"/>
  <c r="N1606" i="3"/>
  <c r="N1552" i="3"/>
  <c r="N1297" i="3"/>
  <c r="N1534" i="3"/>
  <c r="N701" i="3"/>
  <c r="N532" i="3"/>
  <c r="N648" i="3"/>
  <c r="N411" i="3"/>
  <c r="N143" i="3"/>
  <c r="N666" i="3"/>
  <c r="N1594" i="3"/>
  <c r="N650" i="3"/>
  <c r="N533" i="3"/>
  <c r="N1367" i="3"/>
  <c r="N1160" i="3"/>
  <c r="N803" i="3"/>
  <c r="N56" i="3"/>
  <c r="N1556" i="3"/>
  <c r="N673" i="3"/>
  <c r="N1244" i="3"/>
  <c r="N1336" i="3"/>
  <c r="N1122" i="3"/>
  <c r="N1085" i="3"/>
  <c r="N642" i="3"/>
  <c r="N25" i="3"/>
  <c r="N292" i="3"/>
  <c r="N121" i="3"/>
  <c r="N458" i="3"/>
  <c r="N1007" i="3"/>
  <c r="N553" i="3"/>
  <c r="N1090" i="3"/>
  <c r="N268" i="3"/>
  <c r="N778" i="3"/>
  <c r="N672" i="3"/>
  <c r="N84" i="3"/>
  <c r="N27" i="3"/>
  <c r="N298" i="3"/>
  <c r="N832" i="3"/>
  <c r="N964" i="3"/>
  <c r="N540" i="3"/>
  <c r="N478" i="3"/>
  <c r="N510" i="3"/>
  <c r="N199" i="3"/>
  <c r="N523" i="3"/>
  <c r="N730" i="3"/>
  <c r="N14" i="3"/>
  <c r="N919" i="3"/>
  <c r="N1137" i="3"/>
  <c r="N1304" i="3"/>
  <c r="N1532" i="3"/>
  <c r="N1281" i="3"/>
  <c r="N744" i="3"/>
  <c r="N1289" i="3"/>
  <c r="N1571" i="3"/>
  <c r="N821" i="3"/>
  <c r="N93" i="3"/>
  <c r="N1106" i="3"/>
  <c r="N1405" i="3"/>
  <c r="N1065" i="3"/>
  <c r="N1356" i="3"/>
  <c r="N338" i="3"/>
  <c r="N888" i="3"/>
  <c r="N1611" i="3"/>
  <c r="N954" i="3"/>
  <c r="N196" i="3"/>
  <c r="N1543" i="3"/>
  <c r="N1342" i="3"/>
  <c r="N451" i="3"/>
  <c r="N1579" i="3"/>
  <c r="N876" i="3"/>
  <c r="N639" i="3"/>
  <c r="N1492" i="3"/>
  <c r="N32" i="3"/>
  <c r="N228" i="3"/>
  <c r="N177" i="3"/>
  <c r="N508" i="3"/>
  <c r="N462" i="3"/>
  <c r="N301" i="3"/>
  <c r="N1015" i="3"/>
  <c r="N1166" i="3"/>
  <c r="N1333" i="3"/>
  <c r="N1581" i="3"/>
  <c r="N1528" i="3"/>
  <c r="N1103" i="3"/>
  <c r="N509" i="3"/>
  <c r="N1019" i="3"/>
  <c r="N60" i="3"/>
  <c r="N426" i="3"/>
  <c r="N668" i="3"/>
  <c r="N34" i="3"/>
  <c r="N187" i="3"/>
  <c r="N413" i="3"/>
  <c r="N819" i="3"/>
  <c r="N185" i="3"/>
  <c r="N885" i="3"/>
  <c r="N625" i="3"/>
  <c r="N935" i="3"/>
  <c r="N1030" i="3"/>
  <c r="N878" i="3"/>
  <c r="N699" i="3"/>
  <c r="N777" i="3"/>
  <c r="N706" i="3"/>
  <c r="N1377" i="3"/>
  <c r="N44" i="3"/>
  <c r="N484" i="3"/>
  <c r="N159" i="3"/>
  <c r="N1024" i="3"/>
  <c r="N807" i="3"/>
  <c r="N529" i="3"/>
  <c r="N897" i="3"/>
  <c r="N989" i="3"/>
  <c r="N19" i="3"/>
  <c r="N10" i="3"/>
  <c r="N855" i="3"/>
  <c r="N328" i="3"/>
  <c r="N75" i="3"/>
  <c r="N1301" i="3"/>
  <c r="N1582" i="3"/>
  <c r="N741" i="3"/>
  <c r="N153" i="3"/>
  <c r="N441" i="3"/>
  <c r="N601" i="3"/>
  <c r="N1000" i="3"/>
  <c r="N862" i="3"/>
  <c r="N772" i="3"/>
  <c r="N753" i="3"/>
  <c r="N1613" i="3"/>
  <c r="N6" i="3"/>
  <c r="N1204" i="3"/>
  <c r="N1666" i="3"/>
  <c r="N17" i="3"/>
  <c r="N401" i="3"/>
  <c r="N645" i="3"/>
  <c r="N1089" i="3"/>
  <c r="N247" i="3"/>
  <c r="N547" i="3"/>
  <c r="N735" i="3"/>
  <c r="N255" i="3"/>
  <c r="N388" i="3"/>
  <c r="N915" i="3"/>
  <c r="N908" i="3"/>
  <c r="N629" i="3"/>
  <c r="N181" i="3"/>
  <c r="N345" i="3"/>
  <c r="N970" i="3"/>
  <c r="N297" i="3"/>
  <c r="N584" i="3"/>
  <c r="N781" i="3"/>
  <c r="N415" i="3"/>
  <c r="N823" i="3"/>
  <c r="N1036" i="3"/>
  <c r="N1525" i="3"/>
  <c r="N1213" i="3"/>
  <c r="N1591" i="3"/>
  <c r="N1217" i="3"/>
  <c r="N1307" i="3"/>
  <c r="N1014" i="3"/>
  <c r="N623" i="3"/>
  <c r="N715" i="3"/>
  <c r="N1120" i="3"/>
  <c r="N1481" i="3"/>
  <c r="N1017" i="3"/>
  <c r="N356" i="3"/>
  <c r="N787" i="3"/>
  <c r="N1512" i="3"/>
  <c r="N1341" i="3"/>
  <c r="N1076" i="3"/>
  <c r="P62" i="16"/>
  <c r="P61" i="18"/>
  <c r="P62" i="18"/>
  <c r="N166" i="3"/>
  <c r="N561" i="3"/>
  <c r="N253" i="3"/>
  <c r="N654" i="3"/>
  <c r="N790" i="3"/>
  <c r="N174" i="3"/>
  <c r="N203" i="3"/>
  <c r="N527" i="3"/>
  <c r="N958" i="3"/>
  <c r="N624" i="3"/>
  <c r="N1067" i="3"/>
  <c r="N146" i="3"/>
  <c r="N1172" i="3"/>
  <c r="N1639" i="3"/>
  <c r="N1116" i="3"/>
  <c r="N1285" i="3"/>
  <c r="N704" i="3"/>
  <c r="N996" i="3"/>
  <c r="N626" i="3"/>
  <c r="N276" i="3"/>
  <c r="N1132" i="3"/>
  <c r="N800" i="3"/>
  <c r="N295" i="3"/>
  <c r="N201" i="3"/>
  <c r="N1040" i="3"/>
  <c r="N1403" i="3"/>
  <c r="N835" i="3"/>
  <c r="N1459" i="3"/>
  <c r="N1374" i="3"/>
  <c r="N746" i="3"/>
  <c r="N797" i="3"/>
  <c r="N1401" i="3"/>
  <c r="N559" i="3"/>
  <c r="N1514" i="3"/>
  <c r="N195" i="3"/>
  <c r="N865" i="3"/>
  <c r="N877" i="3"/>
  <c r="N101" i="3"/>
  <c r="N1318" i="3"/>
  <c r="N1224" i="3"/>
  <c r="N1563" i="3"/>
  <c r="N785" i="3"/>
  <c r="N974" i="3"/>
  <c r="N446" i="3"/>
  <c r="N1585" i="3"/>
  <c r="N1164" i="3"/>
  <c r="N1259" i="3"/>
  <c r="N514" i="3"/>
  <c r="N1225" i="3"/>
  <c r="N18" i="3"/>
  <c r="N960" i="3"/>
  <c r="N1433" i="3"/>
  <c r="N106" i="3"/>
  <c r="N373" i="3"/>
  <c r="N57" i="3"/>
  <c r="N1445" i="3"/>
  <c r="N454" i="3"/>
  <c r="N244" i="3"/>
  <c r="N336" i="3"/>
  <c r="N1174" i="3"/>
  <c r="N1626" i="3"/>
  <c r="N1097" i="3"/>
  <c r="N1173" i="3"/>
  <c r="N1207" i="3"/>
  <c r="N1415" i="3"/>
  <c r="N252" i="3"/>
  <c r="N1388" i="3"/>
  <c r="N1476" i="3"/>
  <c r="N1124" i="3"/>
  <c r="N313" i="3"/>
  <c r="N383" i="3"/>
  <c r="N925" i="3"/>
  <c r="N323" i="3"/>
  <c r="N361" i="3"/>
  <c r="N1148" i="3"/>
  <c r="N519" i="3"/>
  <c r="N472" i="3"/>
  <c r="N1584" i="3"/>
  <c r="P61" i="16"/>
  <c r="N1198" i="3"/>
  <c r="N864" i="3"/>
  <c r="N779" i="3"/>
  <c r="N1045" i="3"/>
  <c r="N1047" i="3"/>
  <c r="N794" i="3"/>
  <c r="N576" i="3"/>
  <c r="N1404" i="3"/>
  <c r="N579" i="3"/>
  <c r="N43" i="3"/>
  <c r="N257" i="3"/>
  <c r="N1636" i="3"/>
  <c r="N439" i="3"/>
  <c r="N967" i="3"/>
  <c r="N86" i="3"/>
  <c r="N1429" i="3"/>
  <c r="N296" i="3"/>
  <c r="N264" i="3"/>
  <c r="N1324" i="3"/>
  <c r="N1287" i="3"/>
  <c r="N1143" i="3"/>
  <c r="N36" i="3"/>
  <c r="N367" i="3"/>
  <c r="N520" i="3"/>
  <c r="N1364" i="3"/>
  <c r="N1005" i="3"/>
  <c r="N1094" i="3"/>
  <c r="N1253" i="3"/>
  <c r="N693" i="3"/>
  <c r="N1373" i="3"/>
  <c r="N359" i="3"/>
  <c r="N914" i="3"/>
  <c r="N676" i="3"/>
  <c r="N1547" i="3"/>
  <c r="N828" i="3"/>
  <c r="N732" i="3"/>
  <c r="N1565" i="3"/>
  <c r="N1182" i="3"/>
  <c r="N773" i="3"/>
  <c r="N1385" i="3"/>
  <c r="N1499" i="3"/>
  <c r="N1264" i="3"/>
  <c r="N29" i="3"/>
  <c r="N204" i="3"/>
  <c r="N191" i="3"/>
  <c r="N1580" i="3"/>
  <c r="N421" i="3"/>
  <c r="N1339" i="3"/>
  <c r="N594" i="3"/>
  <c r="N1578" i="3"/>
  <c r="N893" i="3"/>
  <c r="N1314" i="3"/>
  <c r="N973" i="3"/>
  <c r="N727" i="3"/>
  <c r="N859" i="3"/>
  <c r="N677" i="3"/>
  <c r="N379" i="3"/>
  <c r="N1472" i="3"/>
  <c r="N128" i="3"/>
  <c r="N1393" i="3"/>
  <c r="N1596" i="3"/>
  <c r="N1467" i="3"/>
  <c r="N1637" i="3"/>
  <c r="N1397" i="3"/>
  <c r="Y17" i="1"/>
  <c r="AA17" i="1"/>
  <c r="N961" i="3"/>
  <c r="N524" i="3"/>
  <c r="N220" i="3"/>
  <c r="N755" i="3"/>
  <c r="N963" i="3"/>
  <c r="N1489" i="3"/>
  <c r="N636" i="3"/>
  <c r="N1061" i="3"/>
  <c r="N1188" i="3"/>
  <c r="N791" i="3"/>
  <c r="N1087" i="3"/>
  <c r="N1004" i="3"/>
  <c r="N1110" i="3"/>
  <c r="N694" i="3"/>
  <c r="N1546" i="3"/>
  <c r="N997" i="3"/>
  <c r="N1375" i="3"/>
  <c r="N726" i="3"/>
  <c r="N110" i="3"/>
  <c r="N332" i="3"/>
  <c r="N1657" i="3"/>
  <c r="N883" i="3"/>
  <c r="N1145" i="3"/>
  <c r="N240" i="3"/>
  <c r="N1372" i="3"/>
  <c r="N1526" i="3"/>
  <c r="N140" i="3"/>
  <c r="N1189" i="3"/>
  <c r="N716" i="3"/>
  <c r="N1506" i="3"/>
  <c r="N1156" i="3"/>
  <c r="N1422" i="3"/>
  <c r="N847" i="3"/>
  <c r="N319" i="3"/>
  <c r="N1471" i="3"/>
  <c r="N1088" i="3"/>
  <c r="N866" i="3"/>
  <c r="N975" i="3"/>
  <c r="N1515" i="3"/>
  <c r="N1376" i="3"/>
  <c r="N872" i="3"/>
  <c r="N1142" i="3"/>
  <c r="N1171" i="3"/>
  <c r="N1661" i="3"/>
  <c r="N544" i="3"/>
  <c r="N1082" i="3"/>
  <c r="N397" i="3"/>
  <c r="N1631" i="3"/>
  <c r="N758" i="3"/>
  <c r="N94" i="3"/>
  <c r="N651" i="3"/>
  <c r="N499" i="3"/>
  <c r="N752" i="3"/>
  <c r="N815" i="3"/>
  <c r="N119" i="3"/>
  <c r="N65" i="3"/>
  <c r="N1391" i="3"/>
  <c r="N1484" i="3"/>
  <c r="N1493" i="3"/>
  <c r="N1498" i="3"/>
  <c r="N1662" i="3"/>
  <c r="N1434" i="3"/>
  <c r="N175" i="3"/>
  <c r="N211" i="3"/>
  <c r="N661" i="3"/>
  <c r="N1071" i="3"/>
  <c r="N903" i="3"/>
  <c r="N617" i="3"/>
  <c r="N136" i="3"/>
  <c r="N534" i="3"/>
  <c r="N97" i="3"/>
  <c r="N928" i="3"/>
  <c r="N261" i="3"/>
  <c r="N209" i="3"/>
  <c r="N1370" i="3"/>
  <c r="N829" i="3"/>
  <c r="N1091" i="3"/>
  <c r="N792" i="3"/>
  <c r="N492" i="3"/>
  <c r="N703" i="3"/>
  <c r="N1360" i="3"/>
  <c r="N1194" i="3"/>
  <c r="N589" i="3"/>
  <c r="N1184" i="3"/>
  <c r="N610" i="3"/>
  <c r="N214" i="3"/>
  <c r="N500" i="3"/>
  <c r="N386" i="3"/>
  <c r="N696" i="3"/>
  <c r="N460" i="3"/>
  <c r="N1211" i="3"/>
  <c r="N335" i="3"/>
  <c r="N799" i="3"/>
  <c r="N1517" i="3"/>
  <c r="N596" i="3"/>
  <c r="N374" i="3"/>
  <c r="N1250" i="3"/>
  <c r="N538" i="3"/>
  <c r="N658" i="3"/>
  <c r="N1527" i="3"/>
  <c r="N841" i="3"/>
  <c r="N1263" i="3"/>
  <c r="N1399" i="3"/>
  <c r="N434" i="3"/>
  <c r="N1460" i="3"/>
  <c r="N1260" i="3"/>
  <c r="N1311" i="3"/>
  <c r="N221" i="3"/>
  <c r="N1610" i="3"/>
  <c r="N851" i="3"/>
  <c r="N80" i="3"/>
  <c r="N73" i="3"/>
  <c r="N1251" i="3"/>
  <c r="N1619" i="3"/>
  <c r="N1254" i="3"/>
  <c r="N1016" i="3"/>
  <c r="N158" i="3"/>
  <c r="N1452" i="3"/>
  <c r="N1170" i="3"/>
  <c r="N208" i="3"/>
  <c r="N591" i="3"/>
  <c r="N1034" i="3"/>
  <c r="N1656" i="3"/>
  <c r="N235" i="3"/>
  <c r="N986" i="3"/>
  <c r="N1329" i="3"/>
  <c r="N1426" i="3"/>
  <c r="N1183" i="3"/>
  <c r="N1046" i="3"/>
  <c r="N1169" i="3"/>
  <c r="N506" i="3"/>
  <c r="N600" i="3"/>
  <c r="N366" i="3"/>
  <c r="N1028" i="3"/>
  <c r="N1270" i="3"/>
  <c r="N112" i="3"/>
  <c r="N1294" i="3"/>
  <c r="N1479" i="3"/>
  <c r="N1044" i="3"/>
  <c r="N1439" i="3"/>
  <c r="N1620" i="3"/>
  <c r="N1645" i="3"/>
  <c r="N1409" i="3"/>
  <c r="N548" i="3"/>
  <c r="N1464" i="3"/>
  <c r="N1612" i="3"/>
  <c r="N391" i="3"/>
  <c r="N1437" i="3"/>
  <c r="N300" i="3"/>
  <c r="N537" i="3"/>
  <c r="N1573" i="3"/>
  <c r="N88" i="3"/>
  <c r="N353" i="3"/>
  <c r="N1248" i="3"/>
  <c r="N1229" i="3"/>
  <c r="N1554" i="3"/>
  <c r="N281" i="3"/>
  <c r="N682" i="3"/>
  <c r="N1561" i="3"/>
  <c r="N1593" i="3"/>
  <c r="N1599" i="3"/>
  <c r="N734" i="3"/>
  <c r="N1432" i="3"/>
  <c r="N762" i="3"/>
  <c r="N721" i="3"/>
  <c r="N1617" i="3"/>
  <c r="N871" i="3"/>
  <c r="N311" i="3"/>
  <c r="N1545" i="3"/>
  <c r="N927" i="3"/>
  <c r="N1328" i="3"/>
  <c r="N1223" i="3"/>
  <c r="N67" i="3"/>
  <c r="N1601" i="3"/>
  <c r="N378" i="3"/>
  <c r="N354" i="3"/>
  <c r="N251" i="3"/>
  <c r="N1496" i="3"/>
  <c r="N1458" i="3"/>
  <c r="N1505" i="3"/>
  <c r="N1431" i="3"/>
  <c r="N638" i="3"/>
  <c r="N1635" i="3"/>
  <c r="N1033" i="3"/>
  <c r="N751" i="3"/>
  <c r="N1468" i="3"/>
  <c r="N37" i="3"/>
  <c r="N720" i="3"/>
  <c r="N1625" i="3"/>
  <c r="N1135" i="3"/>
  <c r="N1130" i="3"/>
  <c r="N845" i="3"/>
  <c r="N1306" i="3"/>
  <c r="N1518" i="3"/>
  <c r="N85" i="3"/>
  <c r="N392" i="3"/>
  <c r="N875" i="3"/>
  <c r="N780" i="3"/>
  <c r="N1659" i="3"/>
  <c r="N1402" i="3"/>
  <c r="N1542" i="3"/>
  <c r="N1640" i="3"/>
  <c r="N1474" i="3"/>
  <c r="N984" i="3"/>
  <c r="N1461" i="3"/>
  <c r="N739" i="3"/>
  <c r="N501" i="3"/>
  <c r="N1663" i="3"/>
  <c r="N895" i="3"/>
  <c r="N945" i="3"/>
  <c r="N1541" i="3"/>
  <c r="N365" i="3"/>
  <c r="N380" i="3"/>
  <c r="N1242" i="3"/>
  <c r="N1316" i="3"/>
  <c r="N1465" i="3"/>
  <c r="N1214" i="3"/>
  <c r="N1070" i="3"/>
  <c r="N1133" i="3"/>
  <c r="N1382" i="3"/>
  <c r="N1549" i="3"/>
  <c r="N1638" i="3"/>
  <c r="N1424" i="3"/>
  <c r="N1435" i="3"/>
  <c r="N1192" i="3"/>
  <c r="N1497" i="3"/>
  <c r="N1574" i="3"/>
  <c r="N245" i="3"/>
  <c r="N1462" i="3"/>
  <c r="N962" i="3"/>
  <c r="N663" i="3"/>
  <c r="N1473" i="3"/>
  <c r="N152" i="3"/>
  <c r="N1220" i="3"/>
  <c r="N1123" i="3"/>
  <c r="N1247" i="3"/>
  <c r="N1430" i="3"/>
  <c r="N566" i="3"/>
  <c r="N343" i="3"/>
  <c r="N347" i="3"/>
  <c r="N681" i="3"/>
  <c r="N1629" i="3"/>
  <c r="N1379" i="3"/>
  <c r="N405" i="3"/>
  <c r="N709" i="3"/>
  <c r="N1590" i="3"/>
  <c r="N1315" i="3"/>
  <c r="N1243" i="3"/>
  <c r="N1063" i="3"/>
  <c r="N1023" i="3"/>
  <c r="N1667" i="3"/>
  <c r="N714" i="3"/>
  <c r="N582" i="3"/>
  <c r="N1389" i="3"/>
  <c r="N1100" i="3"/>
  <c r="N1455" i="3"/>
  <c r="N1117" i="3"/>
  <c r="N882" i="3"/>
  <c r="N129" i="3"/>
  <c r="N863" i="3"/>
  <c r="N1454" i="3"/>
  <c r="N1295" i="3"/>
  <c r="N344" i="3"/>
  <c r="N1300" i="3"/>
  <c r="N652" i="3"/>
  <c r="N907" i="3"/>
  <c r="N371" i="3"/>
  <c r="N176" i="3"/>
  <c r="N72" i="3"/>
  <c r="N1190" i="3"/>
  <c r="N1456" i="3"/>
  <c r="N1138" i="3"/>
  <c r="N1482" i="3"/>
  <c r="N1112" i="3"/>
  <c r="N396" i="3"/>
  <c r="N933" i="3"/>
  <c r="N1595" i="3"/>
  <c r="N194" i="3"/>
  <c r="N740" i="3"/>
  <c r="N377" i="3"/>
  <c r="N1419" i="3"/>
  <c r="N475" i="3"/>
  <c r="N887" i="3"/>
  <c r="N1228" i="3"/>
  <c r="N1564" i="3"/>
  <c r="N448" i="3"/>
  <c r="N1239" i="3"/>
  <c r="N202" i="3"/>
  <c r="N308" i="3"/>
  <c r="N1205" i="3"/>
  <c r="N1201" i="3"/>
  <c r="N1291" i="3"/>
  <c r="N1417" i="3"/>
  <c r="N536" i="3"/>
  <c r="N289" i="3"/>
  <c r="N414" i="3"/>
  <c r="N1195" i="3"/>
  <c r="N578" i="3"/>
  <c r="N38" i="3"/>
  <c r="N1280" i="3"/>
  <c r="N1149" i="3"/>
  <c r="N1069" i="3"/>
  <c r="N900" i="3"/>
  <c r="N992" i="3"/>
  <c r="N1051" i="3"/>
  <c r="N1348" i="3"/>
  <c r="N1039" i="3"/>
  <c r="N1273" i="3"/>
  <c r="N423" i="3"/>
  <c r="N1233" i="3"/>
  <c r="N1604" i="3"/>
  <c r="N1127" i="3"/>
  <c r="N324" i="3"/>
  <c r="N1644" i="3"/>
  <c r="N805" i="3"/>
  <c r="N7" i="3"/>
  <c r="N216" i="3"/>
  <c r="N657" i="3"/>
  <c r="N609" i="3"/>
  <c r="N161" i="3"/>
  <c r="N1442" i="3"/>
  <c r="N1562" i="3"/>
  <c r="N1146" i="3"/>
  <c r="N1651" i="3"/>
  <c r="N1162" i="3"/>
  <c r="N1488" i="3"/>
  <c r="N1412" i="3"/>
  <c r="N1587" i="3"/>
  <c r="N1057" i="3"/>
  <c r="N207" i="3"/>
  <c r="N870" i="3"/>
  <c r="N1081" i="3"/>
  <c r="N1647" i="3"/>
  <c r="N745" i="3"/>
  <c r="N402" i="3"/>
  <c r="N1486" i="3"/>
  <c r="N1362" i="3"/>
  <c r="N1337" i="3"/>
  <c r="N687" i="3"/>
  <c r="N671" i="3"/>
  <c r="N24" i="3"/>
  <c r="N944" i="3"/>
  <c r="N1177" i="3"/>
  <c r="N1600" i="3"/>
  <c r="N998" i="3"/>
  <c r="N1416" i="3"/>
  <c r="N948" i="3"/>
  <c r="N1566" i="3"/>
  <c r="N1516" i="3"/>
  <c r="N1535" i="3"/>
  <c r="N287" i="3"/>
  <c r="N486" i="3"/>
  <c r="N198" i="3"/>
  <c r="N435" i="3"/>
  <c r="N1453" i="3"/>
  <c r="N466" i="3"/>
  <c r="N320" i="3"/>
  <c r="N1394" i="3"/>
  <c r="N1002" i="3"/>
  <c r="N1275" i="3"/>
  <c r="N1032" i="3"/>
  <c r="N1200" i="3"/>
  <c r="N702" i="3"/>
  <c r="N234" i="3"/>
  <c r="N1355" i="3"/>
  <c r="N1558" i="3"/>
  <c r="N713" i="3"/>
  <c r="N1623" i="3"/>
  <c r="N440" i="3"/>
  <c r="N1487" i="3"/>
  <c r="N1428" i="3"/>
  <c r="N840" i="3"/>
  <c r="N708" i="3"/>
  <c r="N719" i="3"/>
  <c r="N1105" i="3"/>
  <c r="N1450" i="3"/>
  <c r="N938" i="3"/>
  <c r="N633" i="3"/>
  <c r="N1555" i="3"/>
  <c r="N389" i="3"/>
  <c r="N643" i="3"/>
  <c r="N1650" i="3"/>
  <c r="N1226" i="3"/>
  <c r="N1353" i="3"/>
  <c r="N698" i="3"/>
  <c r="N1102" i="3"/>
  <c r="N1560" i="3"/>
  <c r="N1309" i="3"/>
  <c r="N1649" i="3"/>
  <c r="N590" i="3"/>
  <c r="N1618" i="3"/>
  <c r="N1284" i="3"/>
  <c r="N1062" i="3"/>
  <c r="N1347" i="3"/>
  <c r="N87" i="3"/>
  <c r="N190" i="3"/>
  <c r="N1099" i="3"/>
  <c r="N118" i="3"/>
  <c r="N1009" i="3"/>
  <c r="N822" i="3"/>
  <c r="N1621" i="3"/>
  <c r="N979" i="3"/>
  <c r="N1104" i="3"/>
  <c r="N750" i="3"/>
  <c r="N1380" i="3"/>
  <c r="N1553" i="3"/>
  <c r="N1398" i="3"/>
  <c r="N360" i="3"/>
  <c r="N417" i="3"/>
  <c r="N749" i="3"/>
  <c r="N1178" i="3"/>
  <c r="N8" i="3"/>
  <c r="N811" i="3"/>
  <c r="N1633" i="3"/>
  <c r="N530" i="3"/>
  <c r="N1158" i="3"/>
  <c r="N1153" i="3"/>
  <c r="N1533" i="3"/>
  <c r="N669" i="3"/>
  <c r="N1319" i="3"/>
  <c r="N479" i="3"/>
  <c r="N936" i="3"/>
  <c r="N98" i="3"/>
  <c r="N1216" i="3"/>
  <c r="N1576" i="3"/>
  <c r="N233" i="3"/>
  <c r="N1058" i="3"/>
  <c r="N809" i="3"/>
  <c r="N980" i="3"/>
  <c r="N1020" i="3"/>
  <c r="N707" i="3"/>
  <c r="N1664" i="3"/>
  <c r="N1238" i="3"/>
  <c r="N683" i="3"/>
  <c r="N290" i="3"/>
  <c r="N1410" i="3"/>
  <c r="N1080" i="3"/>
  <c r="N1068" i="3"/>
  <c r="N1421" i="3"/>
  <c r="N1660" i="3"/>
  <c r="N931" i="3"/>
  <c r="N428" i="3"/>
  <c r="N1557" i="3"/>
  <c r="N1396" i="3"/>
  <c r="N1494" i="3"/>
  <c r="N1572" i="3"/>
  <c r="N271" i="3"/>
  <c r="N1334" i="3"/>
  <c r="N1256" i="3"/>
  <c r="N557" i="3"/>
  <c r="N1361" i="3"/>
  <c r="N459" i="3"/>
  <c r="N1523" i="3"/>
  <c r="N1408" i="3"/>
  <c r="N55" i="3"/>
  <c r="N981" i="3"/>
  <c r="N1202" i="3"/>
  <c r="N1513" i="3"/>
  <c r="N183" i="3"/>
  <c r="N770" i="3"/>
  <c r="N1095" i="3"/>
  <c r="N664" i="3"/>
  <c r="N937" i="3"/>
  <c r="N182" i="3"/>
  <c r="N1427" i="3"/>
  <c r="N901" i="3"/>
  <c r="N259" i="3"/>
  <c r="N1136" i="3"/>
  <c r="N68" i="3"/>
  <c r="N1359" i="3"/>
  <c r="N1567" i="3"/>
  <c r="N1550" i="3"/>
  <c r="N453" i="3"/>
  <c r="N59" i="3"/>
  <c r="N1607" i="3"/>
  <c r="N1463" i="3"/>
  <c r="N767" i="3"/>
  <c r="N853" i="3"/>
  <c r="N1503" i="3"/>
  <c r="N1559" i="3"/>
  <c r="N1167" i="3"/>
  <c r="N398" i="3"/>
  <c r="N1441" i="3"/>
  <c r="N1475" i="3"/>
  <c r="N1423" i="3"/>
  <c r="N1480" i="3"/>
  <c r="N834" i="3"/>
  <c r="N1519" i="3"/>
  <c r="N1286" i="3"/>
  <c r="N302" i="3"/>
  <c r="N817" i="3"/>
  <c r="N1035" i="3"/>
  <c r="N695" i="3"/>
  <c r="N1500" i="3"/>
  <c r="N1609" i="3"/>
  <c r="N1323" i="3"/>
  <c r="N1115" i="3"/>
  <c r="N326" i="3"/>
  <c r="N570" i="3"/>
  <c r="N1643" i="3"/>
  <c r="N1357" i="3"/>
  <c r="N494" i="3"/>
  <c r="N58" i="3"/>
  <c r="N913" i="3"/>
  <c r="N839" i="3"/>
  <c r="N1026" i="3"/>
  <c r="N1530" i="3"/>
  <c r="N1317" i="3"/>
  <c r="N468" i="3"/>
  <c r="N167" i="3"/>
  <c r="N1118" i="3"/>
  <c r="N1466" i="3"/>
  <c r="N573" i="3"/>
  <c r="N920" i="3"/>
  <c r="N422" i="3"/>
  <c r="N769" i="3"/>
  <c r="N404" i="3"/>
  <c r="N848" i="3"/>
  <c r="N1451" i="3"/>
  <c r="N890" i="3"/>
  <c r="N943" i="3"/>
  <c r="N550" i="3"/>
  <c r="N894" i="3"/>
  <c r="N1050" i="3"/>
  <c r="N1665" i="3"/>
  <c r="N1438" i="3"/>
  <c r="N1383" i="3"/>
  <c r="N660" i="3"/>
  <c r="N1520" i="3"/>
  <c r="N1603" i="3"/>
  <c r="N433" i="3"/>
  <c r="N116" i="3"/>
  <c r="N1570" i="3"/>
  <c r="N1425" i="3"/>
  <c r="N33" i="3"/>
  <c r="N1234" i="3"/>
  <c r="N1648" i="3"/>
  <c r="N1470" i="3"/>
  <c r="N1509" i="3"/>
  <c r="P62" i="26"/>
  <c r="P61" i="26"/>
  <c r="P62" i="24"/>
  <c r="P61" i="24"/>
  <c r="P62" i="13"/>
  <c r="P61" i="13"/>
  <c r="Y23" i="1"/>
  <c r="AA23" i="1"/>
  <c r="AA25" i="1"/>
  <c r="Y25" i="1"/>
  <c r="AA12" i="1"/>
  <c r="Y12" i="1"/>
  <c r="N149" i="3" l="1"/>
  <c r="N483" i="3"/>
  <c r="N801" i="3"/>
  <c r="N957" i="3"/>
  <c r="N31" i="3"/>
  <c r="N1332" i="3"/>
  <c r="N586" i="3"/>
  <c r="N796" i="3"/>
  <c r="N999" i="3"/>
  <c r="N1457" i="3"/>
  <c r="N342" i="3"/>
  <c r="N1025" i="3"/>
  <c r="N1131" i="3"/>
  <c r="N1003" i="3"/>
  <c r="N1632" i="3"/>
  <c r="N1151" i="3"/>
  <c r="N1012" i="3"/>
  <c r="N157" i="3"/>
  <c r="N1338" i="3"/>
  <c r="N480" i="3"/>
  <c r="N503" i="3"/>
  <c r="N733" i="3"/>
  <c r="N1418" i="3"/>
  <c r="N267" i="3"/>
  <c r="N756" i="3"/>
  <c r="N66" i="3"/>
  <c r="N665" i="3"/>
  <c r="N1531" i="3"/>
  <c r="N169" i="3"/>
  <c r="N685" i="3"/>
  <c r="N905" i="3"/>
  <c r="N148" i="3"/>
  <c r="N277" i="3"/>
  <c r="N994" i="3"/>
  <c r="N712" i="3"/>
  <c r="N515" i="3"/>
  <c r="N1369" i="3"/>
  <c r="N275" i="3"/>
  <c r="N818" i="3"/>
  <c r="N1524" i="3"/>
  <c r="N1159" i="3"/>
  <c r="N765" i="3"/>
  <c r="N226" i="3"/>
  <c r="N50" i="3"/>
  <c r="N82" i="3"/>
  <c r="N1540" i="3"/>
  <c r="N39" i="3"/>
  <c r="N137" i="3"/>
  <c r="N91" i="3"/>
  <c r="N1010" i="3"/>
  <c r="N1199" i="3"/>
  <c r="N686" i="3"/>
  <c r="N1654" i="3"/>
  <c r="N1261" i="3"/>
  <c r="N868" i="3"/>
  <c r="N949" i="3"/>
  <c r="N1655" i="3"/>
  <c r="N162" i="3"/>
  <c r="N1221" i="3"/>
  <c r="N993" i="3"/>
  <c r="N574" i="3"/>
  <c r="N242" i="3"/>
  <c r="N1152" i="3"/>
  <c r="N1021" i="3"/>
  <c r="N200" i="3"/>
  <c r="N1049" i="3"/>
  <c r="N213" i="3"/>
  <c r="N1653" i="3"/>
  <c r="N684" i="3"/>
  <c r="N1053" i="3"/>
  <c r="N1222" i="3"/>
  <c r="N15" i="3"/>
  <c r="N891" i="3"/>
  <c r="N595" i="3"/>
  <c r="N269" i="3"/>
  <c r="N748" i="3"/>
  <c r="N443" i="3"/>
  <c r="N1485" i="3"/>
  <c r="N1312" i="3"/>
  <c r="N647" i="3"/>
  <c r="N1272" i="3"/>
  <c r="N1161" i="3"/>
  <c r="N1448" i="3"/>
  <c r="N1011" i="3"/>
  <c r="N134" i="3"/>
  <c r="N1052" i="3"/>
  <c r="N1245" i="3"/>
  <c r="N193" i="3"/>
  <c r="N1074" i="3"/>
  <c r="N926" i="3"/>
  <c r="N399" i="3"/>
  <c r="N619" i="3"/>
  <c r="N593" i="3"/>
  <c r="N588" i="3"/>
  <c r="N1043" i="3"/>
  <c r="N1387" i="3"/>
  <c r="N620" i="3"/>
  <c r="N437" i="3"/>
  <c r="N1237" i="3"/>
  <c r="N1267" i="3"/>
  <c r="N786" i="3"/>
  <c r="N241" i="3"/>
  <c r="N1634" i="3"/>
  <c r="N150" i="3"/>
  <c r="N630" i="3"/>
  <c r="N62" i="3"/>
  <c r="N987" i="3"/>
  <c r="N607" i="3"/>
  <c r="N470" i="3"/>
  <c r="N337" i="3"/>
  <c r="N575" i="3"/>
  <c r="N1537" i="3"/>
  <c r="N1436" i="3"/>
  <c r="N985" i="3"/>
  <c r="N742" i="3"/>
  <c r="N581" i="3"/>
  <c r="N1326" i="3"/>
  <c r="N1066" i="3"/>
  <c r="N1191" i="3"/>
  <c r="N552" i="3"/>
  <c r="N621" i="3"/>
  <c r="N1414" i="3"/>
  <c r="N457" i="3"/>
  <c r="N1366" i="3"/>
  <c r="N1073" i="3"/>
  <c r="N1072" i="3"/>
  <c r="N172" i="3"/>
  <c r="N107" i="3"/>
  <c r="N956" i="3"/>
  <c r="N929" i="3"/>
  <c r="N1098" i="3"/>
  <c r="N113" i="3"/>
  <c r="N837" i="3"/>
  <c r="N103" i="3"/>
  <c r="N1420" i="3"/>
  <c r="N852" i="3"/>
  <c r="N218" i="3"/>
  <c r="N776" i="3"/>
  <c r="N1246" i="3"/>
  <c r="N1197" i="3"/>
  <c r="N1308" i="3"/>
  <c r="N678" i="3"/>
  <c r="N160" i="3"/>
  <c r="N1548" i="3"/>
  <c r="N656" i="3"/>
  <c r="N4" i="3"/>
  <c r="N30" i="3"/>
  <c r="N634" i="3"/>
  <c r="N1185" i="3"/>
  <c r="N122" i="3"/>
  <c r="N464" i="3"/>
  <c r="N1059" i="3"/>
  <c r="N1378" i="3"/>
  <c r="N1652" i="3"/>
  <c r="N1230" i="3"/>
  <c r="N12" i="3"/>
  <c r="N1235" i="3"/>
  <c r="N26" i="3"/>
  <c r="N951" i="3"/>
  <c r="N959" i="3"/>
  <c r="N482" i="3"/>
  <c r="N1265" i="3"/>
  <c r="N54" i="3"/>
  <c r="N1212" i="3"/>
  <c r="N1232" i="3"/>
  <c r="N432" i="3"/>
  <c r="N793" i="3"/>
  <c r="N917" i="3"/>
  <c r="N511" i="3"/>
  <c r="N431" i="3"/>
  <c r="N991" i="3"/>
  <c r="N223" i="3"/>
  <c r="N100" i="3"/>
  <c r="N273" i="3"/>
  <c r="N587" i="3"/>
  <c r="N123" i="3"/>
  <c r="N463" i="3"/>
  <c r="N1302" i="3"/>
  <c r="N1589" i="3"/>
  <c r="N1006" i="3"/>
  <c r="N1586" i="3"/>
  <c r="N546" i="3"/>
  <c r="N35" i="3"/>
  <c r="N266" i="3"/>
  <c r="N858" i="3"/>
  <c r="N447" i="3"/>
  <c r="N1269" i="3"/>
  <c r="N655" i="3"/>
  <c r="N250" i="3"/>
  <c r="N1365" i="3"/>
  <c r="N171" i="3"/>
  <c r="N424" i="3"/>
  <c r="N1027" i="3"/>
  <c r="N104" i="3"/>
  <c r="N1322" i="3"/>
  <c r="N747" i="3"/>
  <c r="N1129" i="3"/>
  <c r="N1350" i="3"/>
  <c r="N1107" i="3"/>
  <c r="N16" i="3"/>
  <c r="N774" i="3"/>
  <c r="N425" i="3"/>
  <c r="N1013" i="3"/>
  <c r="N965" i="3"/>
  <c r="N808" i="3"/>
  <c r="N1371" i="3"/>
  <c r="N1592" i="3"/>
  <c r="N369" i="3"/>
  <c r="N1502" i="3"/>
  <c r="N278" i="3"/>
  <c r="N212" i="3"/>
  <c r="N1293" i="3"/>
  <c r="N502" i="3"/>
  <c r="N969" i="3"/>
  <c r="N939" i="3"/>
  <c r="N1444" i="3"/>
  <c r="N83" i="3"/>
  <c r="N188" i="3"/>
  <c r="N1343" i="3"/>
  <c r="N42" i="3"/>
  <c r="N1274" i="3"/>
  <c r="N711" i="3"/>
  <c r="N627" i="3"/>
  <c r="N1109" i="3"/>
  <c r="N1236" i="3"/>
  <c r="N874" i="3"/>
  <c r="N662" i="3"/>
  <c r="N476" i="3"/>
  <c r="N452" i="3"/>
  <c r="N372" i="3"/>
  <c r="N531" i="3"/>
  <c r="N880" i="3"/>
  <c r="N147" i="3"/>
  <c r="N736" i="3"/>
  <c r="N906" i="3"/>
  <c r="N1139" i="3"/>
  <c r="N1551" i="3"/>
  <c r="N254" i="3"/>
  <c r="N205" i="3"/>
  <c r="N670" i="3"/>
  <c r="N239" i="3"/>
  <c r="N1037" i="3"/>
  <c r="N419" i="3"/>
  <c r="N1292" i="3"/>
  <c r="N21" i="3"/>
  <c r="N1449" i="3"/>
  <c r="N138" i="3"/>
  <c r="N13" i="3"/>
  <c r="N105" i="3"/>
  <c r="N1330" i="3"/>
  <c r="N449" i="3"/>
  <c r="N420" i="3"/>
  <c r="N783" i="3"/>
  <c r="N846" i="3"/>
  <c r="N1257" i="3"/>
  <c r="N412" i="3"/>
  <c r="N1157" i="3"/>
  <c r="N165" i="3"/>
  <c r="N1022" i="3"/>
  <c r="N1381" i="3"/>
  <c r="N718" i="3"/>
  <c r="N393" i="3"/>
  <c r="N549" i="3"/>
  <c r="N312" i="3"/>
  <c r="N473" i="3"/>
  <c r="N1126" i="3"/>
  <c r="N318" i="3"/>
  <c r="N358" i="3"/>
  <c r="N274" i="3"/>
  <c r="N1390" i="3"/>
  <c r="N341" i="3"/>
  <c r="N322" i="3"/>
  <c r="N525" i="3"/>
  <c r="N613" i="3"/>
  <c r="N283" i="3"/>
  <c r="N667" i="3"/>
  <c r="N1641" i="3"/>
  <c r="N333" i="3"/>
  <c r="N1208" i="3"/>
  <c r="N1078" i="3"/>
  <c r="N889" i="3"/>
  <c r="N1055" i="3"/>
  <c r="N688" i="3"/>
  <c r="N351" i="3"/>
  <c r="N941" i="3"/>
  <c r="N96" i="3"/>
  <c r="N340" i="3"/>
  <c r="N1241" i="3"/>
  <c r="N896" i="3"/>
  <c r="N710" i="3"/>
  <c r="N1346" i="3"/>
  <c r="N1240" i="3"/>
  <c r="N28" i="3"/>
  <c r="N1054" i="3"/>
  <c r="N368" i="3"/>
  <c r="N1406" i="3"/>
  <c r="N303" i="3"/>
  <c r="N310" i="3"/>
  <c r="N1668" i="3"/>
  <c r="N612" i="3"/>
  <c r="N689" i="3"/>
  <c r="N1507" i="3"/>
  <c r="N892" i="3"/>
  <c r="N78" i="3"/>
  <c r="N352" i="3"/>
  <c r="N539" i="3"/>
  <c r="N1658" i="3"/>
  <c r="N192" i="3"/>
  <c r="N1180" i="3"/>
  <c r="N614" i="3"/>
  <c r="N1271" i="3"/>
  <c r="N554" i="3"/>
  <c r="N971" i="3"/>
  <c r="N879" i="3"/>
  <c r="N812" i="3"/>
  <c r="N1111" i="3"/>
  <c r="N1262" i="3"/>
  <c r="N556" i="3"/>
  <c r="N385" i="3"/>
  <c r="N1060" i="3"/>
  <c r="N498" i="3"/>
  <c r="N179" i="3"/>
  <c r="N22" i="3"/>
  <c r="N350" i="3"/>
  <c r="N697" i="3"/>
  <c r="N583" i="3"/>
  <c r="N471" i="3"/>
  <c r="N285" i="3"/>
  <c r="N952" i="3"/>
  <c r="N1539" i="3"/>
  <c r="N155" i="3"/>
  <c r="N1622" i="3"/>
  <c r="N232" i="3"/>
  <c r="N381" i="3"/>
  <c r="N315" i="3"/>
  <c r="N364" i="3"/>
  <c r="N329" i="3"/>
  <c r="N258" i="3"/>
  <c r="N215" i="3"/>
  <c r="N1187" i="3"/>
  <c r="N304" i="3"/>
  <c r="N99" i="3"/>
  <c r="N400" i="3"/>
  <c r="N71" i="3"/>
  <c r="N263" i="3"/>
  <c r="N1125" i="3"/>
  <c r="N833" i="3"/>
  <c r="N77" i="3"/>
  <c r="N618" i="3"/>
  <c r="N916" i="3"/>
  <c r="N543" i="3"/>
  <c r="N869" i="3"/>
  <c r="N640" i="3"/>
  <c r="N1331" i="3"/>
  <c r="N504" i="3"/>
  <c r="N646" i="3"/>
  <c r="N558" i="3"/>
  <c r="N90" i="3"/>
  <c r="N1119" i="3"/>
  <c r="N545" i="3"/>
  <c r="N1477" i="3"/>
  <c r="N1277" i="3"/>
  <c r="N394" i="3"/>
  <c r="N248" i="3"/>
  <c r="N120" i="3"/>
  <c r="N41" i="3"/>
  <c r="N608" i="3"/>
  <c r="N109" i="3"/>
  <c r="N1018" i="3"/>
  <c r="N641" i="3"/>
  <c r="N1510" i="3"/>
  <c r="N1313" i="3"/>
  <c r="N95" i="3"/>
  <c r="N1128" i="3"/>
  <c r="N564" i="3"/>
  <c r="N675" i="3"/>
  <c r="N884" i="3"/>
  <c r="N102" i="3"/>
  <c r="N1508" i="3"/>
  <c r="N1598" i="3"/>
  <c r="N331" i="3"/>
  <c r="N339" i="3"/>
  <c r="N1354" i="3"/>
  <c r="N375" i="3"/>
  <c r="N495" i="3"/>
  <c r="N637" i="3"/>
  <c r="N947" i="3"/>
  <c r="N1407" i="3"/>
  <c r="N1168" i="3"/>
  <c r="N717" i="3"/>
  <c r="N918" i="3"/>
  <c r="N243" i="3"/>
  <c r="N1255" i="3"/>
  <c r="N1258" i="3"/>
  <c r="N722" i="3"/>
  <c r="N1056" i="3"/>
  <c r="N592" i="3"/>
  <c r="N1038" i="3"/>
  <c r="N1276" i="3"/>
  <c r="N139" i="3"/>
  <c r="N330" i="3"/>
  <c r="N1029" i="3"/>
  <c r="N444" i="3"/>
  <c r="N2" i="3"/>
  <c r="N1627" i="3"/>
  <c r="N1646" i="3"/>
  <c r="N764" i="3"/>
  <c r="N842" i="3"/>
  <c r="N1288" i="3"/>
  <c r="N355" i="3"/>
  <c r="N229" i="3"/>
  <c r="N1064" i="3"/>
  <c r="N74" i="3"/>
  <c r="N270" i="3"/>
  <c r="N653" i="3"/>
  <c r="N1154" i="3"/>
  <c r="N861" i="3"/>
  <c r="N1392" i="3"/>
  <c r="N294" i="3"/>
  <c r="N1219" i="3"/>
  <c r="N795" i="3"/>
  <c r="N70" i="3"/>
  <c r="N705" i="3"/>
  <c r="N52" i="3"/>
  <c r="N824" i="3"/>
  <c r="N488" i="3"/>
  <c r="N813" i="3"/>
  <c r="N450" i="3"/>
  <c r="N1155" i="3"/>
  <c r="N569" i="3"/>
  <c r="N305" i="3"/>
  <c r="N79" i="3"/>
  <c r="N346" i="3"/>
  <c r="N725" i="3"/>
  <c r="N1583" i="3"/>
  <c r="N1522" i="3"/>
  <c r="N496" i="3"/>
  <c r="N390" i="3"/>
  <c r="N406" i="3"/>
  <c r="N1218" i="3"/>
  <c r="N898" i="3"/>
  <c r="N881" i="3"/>
  <c r="N1411" i="3"/>
  <c r="N562" i="3"/>
  <c r="N922" i="3"/>
  <c r="N1252" i="3"/>
  <c r="N628" i="3"/>
  <c r="N930" i="3"/>
  <c r="N580" i="3"/>
  <c r="N1113" i="3"/>
  <c r="N325" i="3"/>
  <c r="N1358" i="3"/>
  <c r="N5" i="3"/>
  <c r="N237" i="3"/>
  <c r="N246" i="3"/>
  <c r="N272" i="3"/>
  <c r="N307" i="3"/>
  <c r="N474" i="3"/>
  <c r="N1278" i="3"/>
  <c r="N1608" i="3"/>
  <c r="N186" i="3"/>
  <c r="N724" i="3"/>
  <c r="N46" i="3"/>
  <c r="N1469" i="3"/>
  <c r="N978" i="3"/>
  <c r="N563" i="3"/>
  <c r="N950" i="3"/>
  <c r="N115" i="3"/>
  <c r="N133" i="3"/>
  <c r="N1096" i="3"/>
  <c r="N1296" i="3"/>
  <c r="N854" i="3"/>
  <c r="N1147" i="3"/>
  <c r="N178" i="3"/>
  <c r="N802" i="3"/>
  <c r="N522" i="3"/>
  <c r="N363" i="3"/>
  <c r="N1615" i="3"/>
  <c r="N395" i="3"/>
  <c r="N1144" i="3"/>
  <c r="N348" i="3"/>
  <c r="N605" i="3"/>
  <c r="N279" i="3"/>
  <c r="N680" i="3"/>
  <c r="N659" i="3"/>
  <c r="N469" i="3"/>
  <c r="N1320" i="3"/>
  <c r="N830" i="3"/>
  <c r="N370" i="3"/>
  <c r="N521" i="3"/>
  <c r="N3" i="3"/>
  <c r="N154" i="3"/>
  <c r="N850" i="3"/>
  <c r="N517" i="3"/>
  <c r="N1298" i="3"/>
  <c r="N124" i="3"/>
  <c r="N782" i="3"/>
  <c r="N542" i="3"/>
  <c r="N1440" i="3"/>
  <c r="N1041" i="3"/>
  <c r="N806" i="3"/>
  <c r="N585" i="3"/>
  <c r="N141" i="3"/>
  <c r="N288" i="3"/>
  <c r="N1351" i="3"/>
  <c r="N728" i="3"/>
  <c r="N280" i="3"/>
  <c r="N723" i="3"/>
  <c r="N164" i="3"/>
  <c r="N145" i="3"/>
  <c r="N1521" i="3"/>
  <c r="N48" i="3"/>
  <c r="N644" i="3"/>
  <c r="N738" i="3"/>
  <c r="N966" i="3"/>
  <c r="N516" i="3"/>
  <c r="N615" i="3"/>
  <c r="N1588" i="3"/>
  <c r="N225" i="3"/>
  <c r="N754" i="3"/>
  <c r="N942" i="3"/>
  <c r="N1602" i="3"/>
  <c r="N1443" i="3"/>
  <c r="N690" i="3"/>
  <c r="N674" i="3"/>
  <c r="N170" i="3"/>
  <c r="N299" i="3"/>
  <c r="N1165" i="3"/>
  <c r="N1266" i="3"/>
  <c r="N89" i="3"/>
  <c r="N1108" i="3"/>
  <c r="N497" i="3"/>
  <c r="N286" i="3"/>
  <c r="N860" i="3"/>
  <c r="N349" i="3"/>
  <c r="N1363" i="3"/>
  <c r="N1150" i="3"/>
  <c r="N1176" i="3"/>
  <c r="N729" i="3"/>
  <c r="N599" i="3"/>
  <c r="N111" i="3"/>
  <c r="N1227" i="3"/>
  <c r="N1215" i="3"/>
  <c r="N1283" i="3"/>
  <c r="N455" i="3"/>
  <c r="N982" i="3"/>
  <c r="N40" i="3"/>
  <c r="N528" i="3"/>
  <c r="N306" i="3"/>
  <c r="N513" i="3"/>
  <c r="N1303" i="3"/>
  <c r="N555" i="3"/>
  <c r="N156" i="3"/>
  <c r="N568" i="3"/>
  <c r="N407" i="3"/>
  <c r="N968" i="3"/>
  <c r="N632" i="3"/>
  <c r="N131" i="3"/>
  <c r="N541" i="3"/>
  <c r="N571" i="3"/>
  <c r="N1186" i="3"/>
  <c r="N1569" i="3"/>
  <c r="N1616" i="3"/>
  <c r="N631" i="3"/>
  <c r="N489" i="3"/>
  <c r="N909" i="3"/>
  <c r="N771" i="3"/>
  <c r="N934" i="3"/>
  <c r="N1614" i="3"/>
  <c r="N1395" i="3"/>
  <c r="N130" i="3"/>
  <c r="N256" i="3"/>
  <c r="N262" i="3"/>
  <c r="N265" i="3"/>
  <c r="N1134" i="3"/>
  <c r="N572" i="3"/>
  <c r="N481" i="3"/>
  <c r="N189" i="3"/>
  <c r="N376" i="3"/>
  <c r="N940" i="3"/>
  <c r="N983" i="3"/>
  <c r="N1008" i="3"/>
  <c r="N1628" i="3"/>
  <c r="N427" i="3"/>
  <c r="N836" i="3"/>
  <c r="N611" i="3"/>
  <c r="N1249" i="3"/>
  <c r="N1340" i="3"/>
  <c r="N565" i="3"/>
  <c r="N173" i="3"/>
  <c r="N210" i="3"/>
  <c r="N362" i="3"/>
  <c r="N1630" i="3"/>
  <c r="N217" i="3"/>
  <c r="N603" i="3"/>
  <c r="N1193" i="3"/>
  <c r="N467" i="3"/>
  <c r="N1077" i="3"/>
  <c r="N284" i="3"/>
  <c r="N649" i="3"/>
  <c r="N505" i="3"/>
  <c r="N700" i="3"/>
  <c r="N988" i="3"/>
  <c r="N899" i="3"/>
  <c r="N45" i="3"/>
  <c r="N1179" i="3"/>
  <c r="N1079" i="3"/>
  <c r="N1344" i="3"/>
  <c r="N873" i="3"/>
  <c r="N1400" i="3"/>
  <c r="N236" i="3"/>
  <c r="N206" i="3"/>
  <c r="N775" i="3"/>
  <c r="N827" i="3"/>
  <c r="N798" i="3"/>
  <c r="N512" i="3"/>
  <c r="N784" i="3"/>
  <c r="N127" i="3"/>
  <c r="N995" i="3"/>
  <c r="N1501" i="3"/>
  <c r="N1478" i="3"/>
  <c r="N1446" i="3"/>
  <c r="N857" i="3"/>
  <c r="N923" i="3"/>
  <c r="N760" i="3"/>
  <c r="N327" i="3"/>
  <c r="N1210" i="3"/>
  <c r="N1345" i="3"/>
  <c r="N1181" i="3"/>
  <c r="N293" i="3"/>
  <c r="N117" i="3"/>
  <c r="N9" i="3"/>
  <c r="N429" i="3"/>
  <c r="N222" i="3"/>
  <c r="N1092" i="3"/>
  <c r="N1597" i="3"/>
  <c r="N108" i="3"/>
  <c r="N309" i="3"/>
  <c r="N635" i="3"/>
  <c r="N757" i="3"/>
  <c r="N1163" i="3"/>
  <c r="P62" i="6"/>
  <c r="Y5" i="1"/>
  <c r="P61" i="6"/>
  <c r="Y9" i="1"/>
  <c r="P62" i="1"/>
  <c r="P61" i="1"/>
  <c r="Y26" i="1"/>
  <c r="P62" i="27"/>
  <c r="P61" i="27"/>
  <c r="P62" i="10"/>
  <c r="J353" i="3"/>
  <c r="J229" i="3"/>
  <c r="J180" i="3"/>
  <c r="J292" i="3"/>
  <c r="J59" i="3"/>
  <c r="J165" i="3"/>
  <c r="J873" i="3"/>
  <c r="J1542" i="3"/>
  <c r="J1373" i="3"/>
  <c r="J314" i="3"/>
  <c r="J1256" i="3"/>
  <c r="J1436" i="3"/>
  <c r="J1603" i="3"/>
  <c r="J1024" i="3"/>
  <c r="J867" i="3"/>
  <c r="J1465" i="3"/>
  <c r="J1564" i="3"/>
  <c r="J1034" i="3"/>
  <c r="J210" i="3"/>
  <c r="J727" i="3"/>
  <c r="J56" i="3"/>
  <c r="J1608" i="3"/>
  <c r="J557" i="3"/>
  <c r="J1365" i="3"/>
  <c r="J420" i="3"/>
  <c r="J298" i="3"/>
  <c r="J429" i="3"/>
  <c r="J684" i="3"/>
  <c r="J1274" i="3"/>
  <c r="J1515" i="3"/>
  <c r="J909" i="3"/>
  <c r="J186" i="3"/>
  <c r="J1568" i="3"/>
  <c r="J1113" i="3"/>
  <c r="J197" i="3"/>
  <c r="J493" i="3"/>
  <c r="J47" i="3"/>
  <c r="J462" i="3"/>
  <c r="J899" i="3"/>
  <c r="J1617" i="3"/>
  <c r="J149" i="3"/>
  <c r="J357" i="3"/>
  <c r="J622" i="3"/>
  <c r="J1330" i="3"/>
  <c r="J880" i="3"/>
  <c r="J14" i="3"/>
  <c r="J1114" i="3"/>
  <c r="J919" i="3"/>
  <c r="J1389" i="3"/>
  <c r="J490" i="3"/>
  <c r="J364" i="3"/>
  <c r="J612" i="3"/>
  <c r="J92" i="3"/>
  <c r="J264" i="3"/>
  <c r="J946" i="3"/>
  <c r="J1477" i="3"/>
  <c r="J164" i="3"/>
  <c r="J713" i="3"/>
  <c r="J605" i="3"/>
  <c r="J835" i="3"/>
  <c r="J240" i="3"/>
  <c r="J529" i="3"/>
  <c r="J106" i="3"/>
  <c r="J1040" i="3"/>
  <c r="J99" i="3"/>
  <c r="J1032" i="3"/>
  <c r="J1223" i="3"/>
  <c r="J66" i="3"/>
  <c r="J223" i="3"/>
  <c r="J1633" i="3"/>
  <c r="J813" i="3"/>
  <c r="J288" i="3"/>
  <c r="J494" i="3"/>
  <c r="J1237" i="3"/>
  <c r="J171" i="3"/>
  <c r="J426" i="3"/>
  <c r="J293" i="3"/>
  <c r="J1087" i="3"/>
  <c r="J963" i="3"/>
  <c r="J287" i="3"/>
  <c r="J1026" i="3"/>
  <c r="J423" i="3"/>
  <c r="J1556" i="3"/>
  <c r="J1312" i="3"/>
  <c r="J1198" i="3"/>
  <c r="J428" i="3"/>
  <c r="J571" i="3"/>
  <c r="J454" i="3"/>
  <c r="J31" i="3"/>
  <c r="J1328" i="3"/>
  <c r="J1048" i="3"/>
  <c r="J260" i="3"/>
  <c r="J643" i="3"/>
  <c r="J1332" i="3"/>
  <c r="J1437" i="3"/>
  <c r="J1346" i="3"/>
  <c r="J844" i="3"/>
  <c r="J1527" i="3"/>
  <c r="J588" i="3"/>
  <c r="J1057" i="3"/>
  <c r="J1461" i="3"/>
  <c r="J49" i="3"/>
  <c r="J554" i="3"/>
  <c r="J708" i="3"/>
  <c r="J50" i="3"/>
  <c r="J561" i="3"/>
  <c r="J1143" i="3"/>
  <c r="J803" i="3"/>
  <c r="J33" i="3"/>
  <c r="J1278" i="3"/>
  <c r="J657" i="3"/>
  <c r="J281" i="3"/>
  <c r="J862" i="3"/>
  <c r="J602" i="3"/>
  <c r="J773" i="3"/>
  <c r="J79" i="3"/>
  <c r="J549" i="3"/>
  <c r="J968" i="3"/>
  <c r="J546" i="3"/>
  <c r="J156" i="3"/>
  <c r="J1496" i="3"/>
  <c r="J971" i="3"/>
  <c r="J1341" i="3"/>
  <c r="J856" i="3"/>
  <c r="J1340" i="3"/>
  <c r="J496" i="3"/>
  <c r="J55" i="3"/>
  <c r="J158" i="3"/>
  <c r="J390" i="3"/>
  <c r="J849" i="3"/>
  <c r="J1502" i="3"/>
  <c r="J1547" i="3"/>
  <c r="J710" i="3"/>
  <c r="J471" i="3"/>
  <c r="J901" i="3"/>
  <c r="J125" i="3"/>
  <c r="J1400" i="3"/>
  <c r="J220" i="3"/>
  <c r="J1370" i="3"/>
  <c r="J789" i="3"/>
  <c r="J405" i="3"/>
  <c r="J469" i="3"/>
  <c r="J1171" i="3"/>
  <c r="J1588" i="3"/>
  <c r="J151" i="3"/>
  <c r="J1019" i="3"/>
  <c r="J1381" i="3"/>
  <c r="J1453" i="3"/>
  <c r="J97" i="3"/>
  <c r="J160" i="3"/>
  <c r="J964" i="3"/>
  <c r="J574" i="3"/>
  <c r="J743" i="3"/>
  <c r="J228" i="3"/>
  <c r="J486" i="3"/>
  <c r="J551" i="3"/>
  <c r="J1625" i="3"/>
  <c r="J1089" i="3"/>
  <c r="J682" i="3"/>
  <c r="J1101" i="3"/>
  <c r="J369" i="3"/>
  <c r="J715" i="3"/>
  <c r="J146" i="3"/>
  <c r="J564" i="3"/>
  <c r="J1553" i="3"/>
  <c r="J394" i="3"/>
  <c r="J965" i="3"/>
  <c r="J1575" i="3"/>
  <c r="J1320" i="3"/>
  <c r="J1221" i="3"/>
  <c r="J296" i="3"/>
  <c r="J64" i="3"/>
  <c r="J344" i="3"/>
  <c r="J284" i="3"/>
  <c r="J1529" i="3"/>
  <c r="J1348" i="3"/>
  <c r="J654" i="3"/>
  <c r="J1507" i="3"/>
  <c r="J1626" i="3"/>
  <c r="J1605" i="3"/>
  <c r="J1098" i="3"/>
  <c r="J734" i="3"/>
  <c r="J839" i="3"/>
  <c r="J1280" i="3"/>
  <c r="J665" i="3"/>
  <c r="J677" i="3"/>
  <c r="J1008" i="3"/>
  <c r="J788" i="3"/>
  <c r="J988" i="3"/>
  <c r="J824" i="3"/>
  <c r="J436" i="3"/>
  <c r="J401" i="3"/>
  <c r="J1245" i="3"/>
  <c r="J592" i="3"/>
  <c r="J67" i="3"/>
  <c r="J1648" i="3"/>
  <c r="J16" i="3"/>
  <c r="J153" i="3"/>
  <c r="J1132" i="3"/>
  <c r="J960" i="3"/>
  <c r="J216" i="3"/>
  <c r="J581" i="3"/>
  <c r="J135" i="3"/>
  <c r="J772" i="3"/>
  <c r="J688" i="3"/>
  <c r="J1331" i="3"/>
  <c r="J331" i="3"/>
  <c r="J1265" i="3"/>
  <c r="J1495" i="3"/>
  <c r="J1205" i="3"/>
  <c r="J93" i="3"/>
  <c r="J407" i="3"/>
  <c r="J1402" i="3"/>
  <c r="J370" i="3"/>
  <c r="J395" i="3"/>
  <c r="J606" i="3"/>
  <c r="J141" i="3"/>
  <c r="J980" i="3"/>
  <c r="J985" i="3"/>
  <c r="J940" i="3"/>
  <c r="J992" i="3"/>
  <c r="J697" i="3"/>
  <c r="J633" i="3"/>
  <c r="J859" i="3"/>
  <c r="J82" i="3"/>
  <c r="J1059" i="3"/>
  <c r="J133" i="3"/>
  <c r="J579" i="3"/>
  <c r="J587" i="3"/>
  <c r="J672" i="3"/>
  <c r="J62" i="3"/>
  <c r="J982" i="3"/>
  <c r="J1517" i="3"/>
  <c r="J1153" i="3"/>
  <c r="J1187" i="3"/>
  <c r="J563" i="3"/>
  <c r="J83" i="3"/>
  <c r="J1164" i="3"/>
  <c r="J254" i="3"/>
  <c r="J663" i="3"/>
  <c r="AA6" i="1"/>
  <c r="Y6" i="1"/>
  <c r="J801" i="3"/>
  <c r="J85" i="3"/>
  <c r="J464" i="3"/>
  <c r="J105" i="3"/>
  <c r="J1222" i="3"/>
  <c r="J1102" i="3"/>
  <c r="J1062" i="3"/>
  <c r="J340" i="3"/>
  <c r="J397" i="3"/>
  <c r="J203" i="3"/>
  <c r="J120" i="3"/>
  <c r="J760" i="3"/>
  <c r="J201" i="3"/>
  <c r="J483" i="3"/>
  <c r="J362" i="3"/>
  <c r="J167" i="3"/>
  <c r="J987" i="3"/>
  <c r="J1589" i="3"/>
  <c r="J1613" i="3"/>
  <c r="J36" i="3"/>
  <c r="J1559" i="3"/>
  <c r="J1071" i="3"/>
  <c r="J1326" i="3"/>
  <c r="J1662" i="3"/>
  <c r="J1148" i="3"/>
  <c r="J519" i="3"/>
  <c r="J942" i="3"/>
  <c r="J1427" i="3"/>
  <c r="J313" i="3"/>
  <c r="J861" i="3"/>
  <c r="J143" i="3"/>
  <c r="J184" i="3"/>
  <c r="J250" i="3"/>
  <c r="J858" i="3"/>
  <c r="J1283" i="3"/>
  <c r="J1561" i="3"/>
  <c r="J576" i="3"/>
  <c r="J632" i="3"/>
  <c r="J522" i="3"/>
  <c r="J501" i="3"/>
  <c r="J48" i="3"/>
  <c r="J516" i="3"/>
  <c r="J21" i="3"/>
  <c r="J799" i="3"/>
  <c r="J831" i="3"/>
  <c r="J636" i="3"/>
  <c r="J1293" i="3"/>
  <c r="J305" i="3"/>
  <c r="J1324" i="3"/>
  <c r="J511" i="3"/>
  <c r="J45" i="3"/>
  <c r="J1425" i="3"/>
  <c r="J951" i="3"/>
  <c r="J1501" i="3"/>
  <c r="J1077" i="3"/>
  <c r="J915" i="3"/>
  <c r="J877" i="3"/>
  <c r="J222" i="3"/>
  <c r="J1306" i="3"/>
  <c r="J1563" i="3"/>
  <c r="J110" i="3"/>
  <c r="J527" i="3"/>
  <c r="J311" i="3"/>
  <c r="J95" i="3"/>
  <c r="J76" i="3"/>
  <c r="J1160" i="3"/>
  <c r="J1264" i="3"/>
  <c r="J1409" i="3"/>
  <c r="J1233" i="3"/>
  <c r="J1214" i="3"/>
  <c r="J1491" i="3"/>
  <c r="J1075" i="3"/>
  <c r="J1654" i="3"/>
  <c r="J1127" i="3"/>
  <c r="J84" i="3"/>
  <c r="J98" i="3"/>
  <c r="J1558" i="3"/>
  <c r="J653" i="3"/>
  <c r="J1656" i="3"/>
  <c r="J608" i="3"/>
  <c r="J591" i="3"/>
  <c r="J599" i="3"/>
  <c r="J1108" i="3"/>
  <c r="J1020" i="3"/>
  <c r="J524" i="3"/>
  <c r="J1292" i="3"/>
  <c r="J1279" i="3"/>
  <c r="J1552" i="3"/>
  <c r="J895" i="3"/>
  <c r="J648" i="3"/>
  <c r="J1151" i="3"/>
  <c r="J413" i="3"/>
  <c r="J1557" i="3"/>
  <c r="J26" i="3"/>
  <c r="J193" i="3"/>
  <c r="J989" i="3"/>
  <c r="J348" i="3"/>
  <c r="J533" i="3"/>
  <c r="J758" i="3"/>
  <c r="J1337" i="3"/>
  <c r="J1521" i="3"/>
  <c r="J399" i="3"/>
  <c r="J1329" i="3"/>
  <c r="J58" i="3"/>
  <c r="J695" i="3"/>
  <c r="J1378" i="3"/>
  <c r="J1366" i="3"/>
  <c r="J270" i="3"/>
  <c r="J309" i="3"/>
  <c r="J10" i="3"/>
  <c r="J237" i="3"/>
  <c r="J1661" i="3"/>
  <c r="J320" i="3"/>
  <c r="J1321" i="3"/>
  <c r="J755" i="3"/>
  <c r="J732" i="3"/>
  <c r="J1210" i="3"/>
  <c r="J249" i="3"/>
  <c r="J438" i="3"/>
  <c r="J1194" i="3"/>
  <c r="J322" i="3"/>
  <c r="J1200" i="3"/>
  <c r="J179" i="3"/>
  <c r="J1316" i="3"/>
  <c r="J1000" i="3"/>
  <c r="J444" i="3"/>
  <c r="J1459" i="3"/>
  <c r="J155" i="3"/>
  <c r="J1610" i="3"/>
  <c r="J1622" i="3"/>
  <c r="J244" i="3"/>
  <c r="J215" i="3"/>
  <c r="J235" i="3"/>
  <c r="J822" i="3"/>
  <c r="J678" i="3"/>
  <c r="J848" i="3"/>
  <c r="J547" i="3"/>
  <c r="J1252" i="3"/>
  <c r="J1364" i="3"/>
  <c r="J1135" i="3"/>
  <c r="J750" i="3"/>
  <c r="J276" i="3"/>
  <c r="J1051" i="3"/>
  <c r="J499" i="3"/>
  <c r="J670" i="3"/>
  <c r="J674" i="3"/>
  <c r="J349" i="3"/>
  <c r="J649" i="3"/>
  <c r="J1253" i="3"/>
  <c r="J1055" i="3"/>
  <c r="J702" i="3"/>
  <c r="J1596" i="3"/>
  <c r="J1411" i="3"/>
  <c r="J1638" i="3"/>
  <c r="J583" i="3"/>
  <c r="J1549" i="3"/>
  <c r="J681" i="3"/>
  <c r="J1251" i="3"/>
  <c r="J1667" i="3"/>
  <c r="J242" i="3"/>
  <c r="J1592" i="3"/>
  <c r="J1398" i="3"/>
  <c r="J1484" i="3"/>
  <c r="J1017" i="3"/>
  <c r="J812" i="3"/>
  <c r="J795" i="3"/>
  <c r="J1276" i="3"/>
  <c r="J157" i="3"/>
  <c r="J752" i="3"/>
  <c r="J1632" i="3"/>
  <c r="J19" i="3"/>
  <c r="J78" i="3"/>
  <c r="J1282" i="3"/>
  <c r="J575" i="3"/>
  <c r="J363" i="3"/>
  <c r="J1629" i="3"/>
  <c r="J112" i="3"/>
  <c r="J367" i="3"/>
  <c r="J685" i="3"/>
  <c r="J650" i="3"/>
  <c r="J441" i="3"/>
  <c r="J892" i="3"/>
  <c r="J481" i="3"/>
  <c r="J1125" i="3"/>
  <c r="J68" i="3"/>
  <c r="J1479" i="3"/>
  <c r="J922" i="3"/>
  <c r="J289" i="3"/>
  <c r="J1082" i="3"/>
  <c r="J809" i="3"/>
  <c r="J850" i="3"/>
  <c r="J740" i="3"/>
  <c r="J1534" i="3"/>
  <c r="J231" i="3"/>
  <c r="J1668" i="3"/>
  <c r="J1590" i="3"/>
  <c r="J1079" i="3"/>
  <c r="J726" i="3"/>
  <c r="J1446" i="3"/>
  <c r="J208" i="3"/>
  <c r="J903" i="3"/>
  <c r="J878" i="3"/>
  <c r="J1537" i="3"/>
  <c r="J1599" i="3"/>
  <c r="J1166" i="3"/>
  <c r="J637" i="3"/>
  <c r="J916" i="3"/>
  <c r="J1088" i="3"/>
  <c r="J1387" i="3"/>
  <c r="J1216" i="3"/>
  <c r="J652" i="3"/>
  <c r="J1611" i="3"/>
  <c r="J1333" i="3"/>
  <c r="J1043" i="3"/>
  <c r="J1404" i="3"/>
  <c r="J513" i="3"/>
  <c r="J1085" i="3"/>
  <c r="J350" i="3"/>
  <c r="J1356" i="3"/>
  <c r="J725" i="3"/>
  <c r="J1003" i="3"/>
  <c r="J466" i="3"/>
  <c r="J86" i="3"/>
  <c r="J692" i="3"/>
  <c r="J69" i="3"/>
  <c r="J306" i="3"/>
  <c r="J1197" i="3"/>
  <c r="J1288" i="3"/>
  <c r="J950" i="3"/>
  <c r="J1468" i="3"/>
  <c r="J277" i="3"/>
  <c r="J1412" i="3"/>
  <c r="J1248" i="3"/>
  <c r="J1238" i="3"/>
  <c r="J1201" i="3"/>
  <c r="J1367" i="3"/>
  <c r="J1152" i="3"/>
  <c r="J666" i="3"/>
  <c r="J1213" i="3"/>
  <c r="J319" i="3"/>
  <c r="J510" i="3"/>
  <c r="J1593" i="3"/>
  <c r="J507" i="3"/>
  <c r="J1144" i="3"/>
  <c r="J765" i="3"/>
  <c r="J1347" i="3"/>
  <c r="J312" i="3"/>
  <c r="J1363" i="3"/>
  <c r="J324" i="3"/>
  <c r="J1009" i="3"/>
  <c r="J995" i="3"/>
  <c r="J1038" i="3"/>
  <c r="J1165" i="3"/>
  <c r="J879" i="3"/>
  <c r="J1505" i="3"/>
  <c r="J669" i="3"/>
  <c r="J251" i="3"/>
  <c r="J187" i="3"/>
  <c r="J1231" i="3"/>
  <c r="J326" i="3"/>
  <c r="J181" i="3"/>
  <c r="J89" i="3"/>
  <c r="J1528" i="3"/>
  <c r="J986" i="3"/>
  <c r="J1639" i="3"/>
  <c r="J118" i="3"/>
  <c r="J460" i="3"/>
  <c r="J1443" i="3"/>
  <c r="J1131" i="3"/>
  <c r="J445" i="3"/>
  <c r="J1523" i="3"/>
  <c r="J1615" i="3"/>
  <c r="J214" i="3"/>
  <c r="J728" i="3"/>
  <c r="J904" i="3"/>
  <c r="J707" i="3"/>
  <c r="J123" i="3"/>
  <c r="J967" i="3"/>
  <c r="J1566" i="3"/>
  <c r="J832" i="3"/>
  <c r="J354" i="3"/>
  <c r="J1460" i="3"/>
  <c r="J27" i="3"/>
  <c r="J422" i="3"/>
  <c r="J1548" i="3"/>
  <c r="J775" i="3"/>
  <c r="J17" i="3"/>
  <c r="J975" i="3"/>
  <c r="J939" i="3"/>
  <c r="J550" i="3"/>
  <c r="J820" i="3"/>
  <c r="J338" i="3"/>
  <c r="J1208" i="3"/>
  <c r="J1047" i="3"/>
  <c r="J366" i="3"/>
  <c r="J1267" i="3"/>
  <c r="J1580" i="3"/>
  <c r="J1601" i="3"/>
  <c r="J802" i="3"/>
  <c r="J398" i="3"/>
  <c r="J1345" i="3"/>
  <c r="J589" i="3"/>
  <c r="J175" i="3"/>
  <c r="J140" i="3"/>
  <c r="J634" i="3"/>
  <c r="J753" i="3"/>
  <c r="J610" i="3"/>
  <c r="J584" i="3"/>
  <c r="J600" i="3"/>
  <c r="J1255" i="3"/>
  <c r="J1186" i="3"/>
  <c r="J1533" i="3"/>
  <c r="J439" i="3"/>
  <c r="J1185" i="3"/>
  <c r="J774" i="3"/>
  <c r="J410" i="3"/>
  <c r="J973" i="3"/>
  <c r="J819" i="3"/>
  <c r="J1550" i="3"/>
  <c r="J1483" i="3"/>
  <c r="J1397" i="3"/>
  <c r="J1344" i="3"/>
  <c r="J337" i="3"/>
  <c r="J154" i="3"/>
  <c r="J1061" i="3"/>
  <c r="J534" i="3"/>
  <c r="J101" i="3"/>
  <c r="J1136" i="3"/>
  <c r="J1124" i="3"/>
  <c r="J392" i="3"/>
  <c r="J597" i="3"/>
  <c r="J872" i="3"/>
  <c r="J5" i="3"/>
  <c r="J1551" i="3"/>
  <c r="J660" i="3"/>
  <c r="J764" i="3"/>
  <c r="J1640" i="3"/>
  <c r="J790" i="3"/>
  <c r="J178" i="3"/>
  <c r="J1636" i="3"/>
  <c r="J1241" i="3"/>
  <c r="J1444" i="3"/>
  <c r="J724" i="3"/>
  <c r="J1239" i="3"/>
  <c r="J1349" i="3"/>
  <c r="J377" i="3"/>
  <c r="J504" i="3"/>
  <c r="J1624" i="3"/>
  <c r="J1234" i="3"/>
  <c r="J1219" i="3"/>
  <c r="J823" i="3"/>
  <c r="J213" i="3"/>
  <c r="J821" i="3"/>
  <c r="J808" i="3"/>
  <c r="J523" i="3"/>
  <c r="J1262" i="3"/>
  <c r="J32" i="3"/>
  <c r="J962" i="3"/>
  <c r="J530" i="3"/>
  <c r="J673" i="3"/>
  <c r="J1150" i="3"/>
  <c r="J335" i="3"/>
  <c r="J473" i="3"/>
  <c r="J621" i="3"/>
  <c r="J569" i="3"/>
  <c r="J911" i="3"/>
  <c r="J664" i="3"/>
  <c r="J127" i="3"/>
  <c r="J515" i="3"/>
  <c r="J485" i="3"/>
  <c r="J700" i="3"/>
  <c r="J491" i="3"/>
  <c r="J333" i="3"/>
  <c r="J506" i="3"/>
  <c r="J1660" i="3"/>
  <c r="J751" i="3"/>
  <c r="J434" i="3"/>
  <c r="J881" i="3"/>
  <c r="J1094" i="3"/>
  <c r="J910" i="3"/>
  <c r="J1217" i="3"/>
  <c r="J1431" i="3"/>
  <c r="J721" i="3"/>
  <c r="J1531" i="3"/>
  <c r="J384" i="3"/>
  <c r="J607" i="3"/>
  <c r="J1433" i="3"/>
  <c r="J1242" i="3"/>
  <c r="J468" i="3"/>
  <c r="J834" i="3"/>
  <c r="J1600" i="3"/>
  <c r="J1439" i="3"/>
  <c r="J1149" i="3"/>
  <c r="J1522" i="3"/>
  <c r="J433" i="3"/>
  <c r="J1466" i="3"/>
  <c r="J1619" i="3"/>
  <c r="J1430" i="3"/>
  <c r="J476" i="3"/>
  <c r="J1504" i="3"/>
  <c r="J921" i="3"/>
  <c r="J890" i="3"/>
  <c r="J1183" i="3"/>
  <c r="J969" i="3"/>
  <c r="J465" i="3"/>
  <c r="J1544" i="3"/>
  <c r="J29" i="3"/>
  <c r="J1249" i="3"/>
  <c r="J2" i="3"/>
  <c r="J241" i="3"/>
  <c r="J1493" i="3"/>
  <c r="J1396" i="3"/>
  <c r="J829" i="3"/>
  <c r="J380" i="3"/>
  <c r="J274" i="3"/>
  <c r="J671" i="3"/>
  <c r="J449" i="3"/>
  <c r="J1299" i="3"/>
  <c r="J865" i="3"/>
  <c r="J676" i="3"/>
  <c r="J1310" i="3"/>
  <c r="J930" i="3"/>
  <c r="J247" i="3"/>
  <c r="J1182" i="3"/>
  <c r="J1355" i="3"/>
  <c r="J927" i="3"/>
  <c r="J1155" i="3"/>
  <c r="J1503" i="3"/>
  <c r="J393" i="3"/>
  <c r="J604" i="3"/>
  <c r="J1541" i="3"/>
  <c r="J474" i="3"/>
  <c r="J917" i="3"/>
  <c r="J321" i="3"/>
  <c r="J273" i="3"/>
  <c r="J1394" i="3"/>
  <c r="J981" i="3"/>
  <c r="J1442" i="3"/>
  <c r="J1065" i="3"/>
  <c r="J414" i="3"/>
  <c r="J111" i="3"/>
  <c r="J959" i="3"/>
  <c r="J766" i="3"/>
  <c r="J683" i="3"/>
  <c r="J212" i="3"/>
  <c r="J1514" i="3"/>
  <c r="J537" i="3"/>
  <c r="J1664" i="3"/>
  <c r="J63" i="3"/>
  <c r="J262" i="3"/>
  <c r="J1284" i="3"/>
  <c r="J1506" i="3"/>
  <c r="J412" i="3"/>
  <c r="J22" i="3"/>
  <c r="J1107" i="3"/>
  <c r="J189" i="3"/>
  <c r="J1305" i="3"/>
  <c r="J1325" i="3"/>
  <c r="J34" i="3"/>
  <c r="J269" i="3"/>
  <c r="J1179" i="3"/>
  <c r="J816" i="3"/>
  <c r="J1591" i="3"/>
  <c r="J1218" i="3"/>
  <c r="J830" i="3"/>
  <c r="J1067" i="3"/>
  <c r="J1380" i="3"/>
  <c r="J1497" i="3"/>
  <c r="J1235" i="3"/>
  <c r="J1236" i="3"/>
  <c r="J1226" i="3"/>
  <c r="J508" i="3"/>
  <c r="J1046" i="3"/>
  <c r="J1105" i="3"/>
  <c r="J1386" i="3"/>
  <c r="J893" i="3"/>
  <c r="J1035" i="3"/>
  <c r="J1212" i="3"/>
  <c r="J624" i="3"/>
  <c r="J478" i="3"/>
  <c r="J1490" i="3"/>
  <c r="J1211" i="3"/>
  <c r="J767" i="3"/>
  <c r="J1532" i="3"/>
  <c r="J999" i="3"/>
  <c r="J866" i="3"/>
  <c r="J1424" i="3"/>
  <c r="J990" i="3"/>
  <c r="J4" i="3"/>
  <c r="J793" i="3"/>
  <c r="J192" i="3"/>
  <c r="J580" i="3"/>
  <c r="J211" i="3"/>
  <c r="J838" i="3"/>
  <c r="J1260" i="3"/>
  <c r="J1357" i="3"/>
  <c r="J1134" i="3"/>
  <c r="J219" i="3"/>
  <c r="J132" i="3"/>
  <c r="J542" i="3"/>
  <c r="J1406" i="3"/>
  <c r="J1014" i="3"/>
  <c r="J768" i="3"/>
  <c r="J1021" i="3"/>
  <c r="J609" i="3"/>
  <c r="J1036" i="3"/>
  <c r="J297" i="3"/>
  <c r="J502" i="3"/>
  <c r="J1623" i="3"/>
  <c r="J435" i="3"/>
  <c r="J1049" i="3"/>
  <c r="J1181" i="3"/>
  <c r="J560" i="3"/>
  <c r="J906" i="3"/>
  <c r="J1309" i="3"/>
  <c r="J1159" i="3"/>
  <c r="J1375" i="3"/>
  <c r="J691" i="3"/>
  <c r="J763" i="3"/>
  <c r="J356" i="3"/>
  <c r="J882" i="3"/>
  <c r="J659" i="3"/>
  <c r="J1418" i="3"/>
  <c r="J172" i="3"/>
  <c r="J594" i="3"/>
  <c r="J891" i="3"/>
  <c r="J1612" i="3"/>
  <c r="J1421" i="3"/>
  <c r="J517" i="3"/>
  <c r="J1247" i="3"/>
  <c r="J1597" i="3"/>
  <c r="J1157" i="3"/>
  <c r="J7" i="3"/>
  <c r="J1655" i="3"/>
  <c r="J1598" i="3"/>
  <c r="J1609" i="3"/>
  <c r="J128" i="3"/>
  <c r="J1203" i="3"/>
  <c r="J1190" i="3"/>
  <c r="J440" i="3"/>
  <c r="J416" i="3"/>
  <c r="J729" i="3"/>
  <c r="J1268" i="3"/>
  <c r="J408" i="3"/>
  <c r="J1271" i="3"/>
  <c r="J1405" i="3"/>
  <c r="J1419" i="3"/>
  <c r="J467" i="3"/>
  <c r="J698" i="3"/>
  <c r="J869" i="3"/>
  <c r="J924" i="3"/>
  <c r="J1526" i="3"/>
  <c r="J1525" i="3"/>
  <c r="J1004" i="3"/>
  <c r="J559" i="3"/>
  <c r="J1634" i="3"/>
  <c r="J1122" i="3"/>
  <c r="J1318" i="3"/>
  <c r="J1301" i="3"/>
  <c r="J53" i="3"/>
  <c r="J1053" i="3"/>
  <c r="J705" i="3"/>
  <c r="J134" i="3"/>
  <c r="J851" i="3"/>
  <c r="J806" i="3"/>
  <c r="J1162" i="3"/>
  <c r="J1499" i="3"/>
  <c r="J224" i="3"/>
  <c r="J1028" i="3"/>
  <c r="J746" i="3"/>
  <c r="J1618" i="3"/>
  <c r="J1141" i="3"/>
  <c r="J424" i="3"/>
  <c r="J1579" i="3"/>
  <c r="J918" i="3"/>
  <c r="J730" i="3"/>
  <c r="J358" i="3"/>
  <c r="J731" i="3"/>
  <c r="J487" i="3"/>
  <c r="J221" i="3"/>
  <c r="J1576" i="3"/>
  <c r="J1449" i="3"/>
  <c r="J668" i="3"/>
  <c r="J303" i="3"/>
  <c r="J735" i="3"/>
  <c r="J310" i="3"/>
  <c r="J200" i="3"/>
  <c r="J169" i="3"/>
  <c r="J1232" i="3"/>
  <c r="J1428" i="3"/>
  <c r="J747" i="3"/>
  <c r="J1070" i="3"/>
  <c r="J1475" i="3"/>
  <c r="J1083" i="3"/>
  <c r="J1081" i="3"/>
  <c r="J1204" i="3"/>
  <c r="J1454" i="3"/>
  <c r="J1129" i="3"/>
  <c r="J1554" i="3"/>
  <c r="J541" i="3"/>
  <c r="J1315" i="3"/>
  <c r="J299" i="3"/>
  <c r="J1652" i="3"/>
  <c r="J625" i="3"/>
  <c r="J1540" i="3"/>
  <c r="J65" i="3"/>
  <c r="J1390" i="3"/>
  <c r="J51" i="3"/>
  <c r="J1429" i="3"/>
  <c r="J1628" i="3"/>
  <c r="J1170" i="3"/>
  <c r="J928" i="3"/>
  <c r="J1177" i="3"/>
  <c r="J1487" i="3"/>
  <c r="J342" i="3"/>
  <c r="J712" i="3"/>
  <c r="J658" i="3"/>
  <c r="J330" i="3"/>
  <c r="J267" i="3"/>
  <c r="J1647" i="3"/>
  <c r="J1372" i="3"/>
  <c r="J1060" i="3"/>
  <c r="J613" i="3"/>
  <c r="J1486" i="3"/>
  <c r="J1176" i="3"/>
  <c r="J437" i="3"/>
  <c r="J846" i="3"/>
  <c r="J777" i="3"/>
  <c r="J1163" i="3"/>
  <c r="J1368" i="3"/>
  <c r="J875" i="3"/>
  <c r="J1133" i="3"/>
  <c r="J339" i="3"/>
  <c r="J1090" i="3"/>
  <c r="J150" i="3"/>
  <c r="J1478" i="3"/>
  <c r="J283" i="3"/>
  <c r="J1302" i="3"/>
  <c r="J443" i="3"/>
  <c r="J1488" i="3"/>
  <c r="J913" i="3"/>
  <c r="J736" i="3"/>
  <c r="J935" i="3"/>
  <c r="J1410" i="3"/>
  <c r="J1044" i="3"/>
  <c r="J929" i="3"/>
  <c r="J25" i="3"/>
  <c r="J1432" i="3"/>
  <c r="J720" i="3"/>
  <c r="J693" i="3"/>
  <c r="J704" i="3"/>
  <c r="J748" i="3"/>
  <c r="J514" i="3"/>
  <c r="J1472" i="3"/>
  <c r="J1033" i="3"/>
  <c r="J1111" i="3"/>
  <c r="J696" i="3"/>
  <c r="J626" i="3"/>
  <c r="J639" i="3"/>
  <c r="J1298" i="3"/>
  <c r="J1007" i="3"/>
  <c r="J1066" i="3"/>
  <c r="J970" i="3"/>
  <c r="J833" i="3"/>
  <c r="J1039" i="3"/>
  <c r="J174" i="3"/>
  <c r="J827" i="3"/>
  <c r="J1096" i="3"/>
  <c r="J1518" i="3"/>
  <c r="J742" i="3"/>
  <c r="J1351" i="3"/>
  <c r="J1304" i="3"/>
  <c r="J1091" i="3"/>
  <c r="J1147" i="3"/>
  <c r="J409" i="3"/>
  <c r="J73" i="3"/>
  <c r="J1562" i="3"/>
  <c r="J168" i="3"/>
  <c r="J1413" i="3"/>
  <c r="J686" i="3"/>
  <c r="J749" i="3"/>
  <c r="J1106" i="3"/>
  <c r="J509" i="3"/>
  <c r="J396" i="3"/>
  <c r="J54" i="3"/>
  <c r="J183" i="3"/>
  <c r="J1269" i="3"/>
  <c r="J455" i="3"/>
  <c r="J1336" i="3"/>
  <c r="J20" i="3"/>
  <c r="J402" i="3"/>
  <c r="J1476" i="3"/>
  <c r="J540" i="3"/>
  <c r="J552" i="3"/>
  <c r="J188" i="3"/>
  <c r="J497" i="3"/>
  <c r="J573" i="3"/>
  <c r="J44" i="3"/>
  <c r="J902" i="3"/>
  <c r="J1569" i="3"/>
  <c r="J778" i="3"/>
  <c r="J461" i="3"/>
  <c r="J294" i="3"/>
  <c r="J279" i="3"/>
  <c r="J81" i="3"/>
  <c r="J733" i="3"/>
  <c r="J1097" i="3"/>
  <c r="J1029" i="3"/>
  <c r="J182" i="3"/>
  <c r="J675" i="3"/>
  <c r="J255" i="3"/>
  <c r="J1445" i="3"/>
  <c r="J1570" i="3"/>
  <c r="J1492" i="3"/>
  <c r="J359" i="3"/>
  <c r="J543" i="3"/>
  <c r="J411" i="3"/>
  <c r="J1073" i="3"/>
  <c r="J631" i="3"/>
  <c r="J484" i="3"/>
  <c r="J1015" i="3"/>
  <c r="J679" i="3"/>
  <c r="J1658" i="3"/>
  <c r="J52" i="3"/>
  <c r="J792" i="3"/>
  <c r="J328" i="3"/>
  <c r="J1509" i="3"/>
  <c r="J738" i="3"/>
  <c r="J1290" i="3"/>
  <c r="J864" i="3"/>
  <c r="J286" i="3"/>
  <c r="J345" i="3"/>
  <c r="J1489" i="3"/>
  <c r="J662" i="3"/>
  <c r="J1041" i="3"/>
  <c r="J1120" i="3"/>
  <c r="J470" i="3"/>
  <c r="J723" i="3"/>
  <c r="J711" i="3"/>
  <c r="J1595" i="3"/>
  <c r="J1291" i="3"/>
  <c r="J1451" i="3"/>
  <c r="J701" i="3"/>
  <c r="J138" i="3"/>
  <c r="J1408" i="3"/>
  <c r="J1417" i="3"/>
  <c r="J126" i="3"/>
  <c r="J388" i="3"/>
  <c r="J9" i="3"/>
  <c r="J43" i="3"/>
  <c r="J1001" i="3"/>
  <c r="J635" i="3"/>
  <c r="J1192" i="3"/>
  <c r="J352" i="3"/>
  <c r="J421" i="3"/>
  <c r="J230" i="3"/>
  <c r="J947" i="3"/>
  <c r="J196" i="3"/>
  <c r="J1167" i="3"/>
  <c r="J116" i="3"/>
  <c r="J1270" i="3"/>
  <c r="J300" i="3"/>
  <c r="J1616" i="3"/>
  <c r="J1130" i="3"/>
  <c r="J952" i="3"/>
  <c r="J804" i="3"/>
  <c r="J1027" i="3"/>
  <c r="J1581" i="3"/>
  <c r="J1023" i="3"/>
  <c r="J545" i="3"/>
  <c r="J378" i="3"/>
  <c r="J1173" i="3"/>
  <c r="J472" i="3"/>
  <c r="J956" i="3"/>
  <c r="J323" i="3"/>
  <c r="J955" i="3"/>
  <c r="J1142" i="3"/>
  <c r="J1296" i="3"/>
  <c r="J1350" i="3"/>
  <c r="J957" i="3"/>
  <c r="J505" i="3"/>
  <c r="J852" i="3"/>
  <c r="J500" i="3"/>
  <c r="J278" i="3"/>
  <c r="J1180" i="3"/>
  <c r="J71" i="3"/>
  <c r="J1441" i="3"/>
  <c r="J1457" i="3"/>
  <c r="J945" i="3"/>
  <c r="J629" i="3"/>
  <c r="J1606" i="3"/>
  <c r="J1169" i="3"/>
  <c r="J744" i="3"/>
  <c r="J870" i="3"/>
  <c r="J173" i="3"/>
  <c r="J1246" i="3"/>
  <c r="J1474" i="3"/>
  <c r="J1452" i="3"/>
  <c r="J786" i="3"/>
  <c r="J794" i="3"/>
  <c r="J814" i="3"/>
  <c r="J1013" i="3"/>
  <c r="J1244" i="3"/>
  <c r="J1056" i="3"/>
  <c r="J6" i="3"/>
  <c r="J498" i="3"/>
  <c r="J96" i="3"/>
  <c r="J1010" i="3"/>
  <c r="J431" i="3"/>
  <c r="J871" i="3"/>
  <c r="J130" i="3"/>
  <c r="J562" i="3"/>
  <c r="J1464" i="3"/>
  <c r="J232" i="3"/>
  <c r="J779" i="3"/>
  <c r="J477" i="3"/>
  <c r="J565" i="3"/>
  <c r="J1037" i="3"/>
  <c r="J1578" i="3"/>
  <c r="J1188" i="3"/>
  <c r="J258" i="3"/>
  <c r="J667" i="3"/>
  <c r="J115" i="3"/>
  <c r="J836" i="3"/>
  <c r="J1093" i="3"/>
  <c r="J1379" i="3"/>
  <c r="J403" i="3"/>
  <c r="J661" i="3"/>
  <c r="J630" i="3"/>
  <c r="J372" i="3"/>
  <c r="J1374" i="3"/>
  <c r="J888" i="3"/>
  <c r="J1154" i="3"/>
  <c r="J30" i="3"/>
  <c r="J598" i="3"/>
  <c r="J1510" i="3"/>
  <c r="J1338" i="3"/>
  <c r="J1393" i="3"/>
  <c r="J925" i="3"/>
  <c r="J202" i="3"/>
  <c r="J757" i="3"/>
  <c r="J451" i="3"/>
  <c r="J1377" i="3"/>
  <c r="J1072" i="3"/>
  <c r="J107" i="3"/>
  <c r="J855" i="3"/>
  <c r="J1064" i="3"/>
  <c r="J124" i="3"/>
  <c r="J1295" i="3"/>
  <c r="J261" i="3"/>
  <c r="J1273" i="3"/>
  <c r="J1323" i="3"/>
  <c r="J37" i="3"/>
  <c r="J1327" i="3"/>
  <c r="J1420" i="3"/>
  <c r="J495" i="3"/>
  <c r="J1272" i="3"/>
  <c r="J714" i="3"/>
  <c r="J1567" i="3"/>
  <c r="J479" i="3"/>
  <c r="J1045" i="3"/>
  <c r="J815" i="3"/>
  <c r="J492" i="3"/>
  <c r="J100" i="3"/>
  <c r="J644" i="3"/>
  <c r="J739" i="3"/>
  <c r="J914" i="3"/>
  <c r="J1538" i="3"/>
  <c r="J1250" i="3"/>
  <c r="J1156" i="3"/>
  <c r="J800" i="3"/>
  <c r="J1086" i="3"/>
  <c r="J1258" i="3"/>
  <c r="J628" i="3"/>
  <c r="J780" i="3"/>
  <c r="J452" i="3"/>
  <c r="J280" i="3"/>
  <c r="J1311" i="3"/>
  <c r="J177" i="3"/>
  <c r="J1546" i="3"/>
  <c r="J1535" i="3"/>
  <c r="J1456" i="3"/>
  <c r="J1586" i="3"/>
  <c r="J889" i="3"/>
  <c r="J361" i="3"/>
  <c r="J840" i="3"/>
  <c r="J1520" i="3"/>
  <c r="J218" i="3"/>
  <c r="J442" i="3"/>
  <c r="J568" i="3"/>
  <c r="J601" i="3"/>
  <c r="J253" i="3"/>
  <c r="J1500" i="3"/>
  <c r="J796" i="3"/>
  <c r="J616" i="3"/>
  <c r="J1657" i="3"/>
  <c r="J1257" i="3"/>
  <c r="J907" i="3"/>
  <c r="J113" i="3"/>
  <c r="J1543" i="3"/>
  <c r="J1161" i="3"/>
  <c r="J1335" i="3"/>
  <c r="J585" i="3"/>
  <c r="J680" i="3"/>
  <c r="J104" i="3"/>
  <c r="J572" i="3"/>
  <c r="J920" i="3"/>
  <c r="J1016" i="3"/>
  <c r="J301" i="3"/>
  <c r="J427" i="3"/>
  <c r="J257" i="3"/>
  <c r="J614" i="3"/>
  <c r="J770" i="3"/>
  <c r="J204" i="3"/>
  <c r="J1602" i="3"/>
  <c r="J1604" i="3"/>
  <c r="J209" i="3"/>
  <c r="J18" i="3"/>
  <c r="J876" i="3"/>
  <c r="J1516" i="3"/>
  <c r="J1463" i="3"/>
  <c r="J638" i="3"/>
  <c r="J131" i="3"/>
  <c r="J317" i="3"/>
  <c r="J1651" i="3"/>
  <c r="J1391" i="3"/>
  <c r="J1659" i="3"/>
  <c r="J430" i="3"/>
  <c r="J1644" i="3"/>
  <c r="J1287" i="3"/>
  <c r="J239" i="3"/>
  <c r="J3" i="3"/>
  <c r="J263" i="3"/>
  <c r="J857" i="3"/>
  <c r="J1481" i="3"/>
  <c r="J1494" i="3"/>
  <c r="J1300" i="3"/>
  <c r="J1172" i="3"/>
  <c r="J295" i="3"/>
  <c r="J1423" i="3"/>
  <c r="J234" i="3"/>
  <c r="J108" i="3"/>
  <c r="J341" i="3"/>
  <c r="J949" i="3"/>
  <c r="J368" i="3"/>
  <c r="J520" i="3"/>
  <c r="J884" i="3"/>
  <c r="J60" i="3"/>
  <c r="J1128" i="3"/>
  <c r="J72" i="3"/>
  <c r="J381" i="3"/>
  <c r="J1184" i="3"/>
  <c r="J756" i="3"/>
  <c r="J302" i="3"/>
  <c r="J1254" i="3"/>
  <c r="J894" i="3"/>
  <c r="J256" i="3"/>
  <c r="J1261" i="3"/>
  <c r="J593" i="3"/>
  <c r="J1259" i="3"/>
  <c r="J974" i="3"/>
  <c r="J1384" i="3"/>
  <c r="J1583" i="3"/>
  <c r="J1303" i="3"/>
  <c r="J1095" i="3"/>
  <c r="J1285" i="3"/>
  <c r="J627" i="3"/>
  <c r="J318" i="3"/>
  <c r="J1139" i="3"/>
  <c r="J136" i="3"/>
  <c r="J28" i="3"/>
  <c r="J1450" i="3"/>
  <c r="J874" i="3"/>
  <c r="J1637" i="3"/>
  <c r="J117" i="3"/>
  <c r="J347" i="3"/>
  <c r="J1123" i="3"/>
  <c r="J1281" i="3"/>
  <c r="J1068" i="3"/>
  <c r="J883" i="3"/>
  <c r="J623" i="3"/>
  <c r="J373" i="3"/>
  <c r="J1473" i="3"/>
  <c r="J161" i="3"/>
  <c r="J783" i="3"/>
  <c r="J615" i="3"/>
  <c r="J1388" i="3"/>
  <c r="J1414" i="3"/>
  <c r="J923" i="3"/>
  <c r="J1266" i="3"/>
  <c r="J1031" i="3"/>
  <c r="J1307" i="3"/>
  <c r="J1524" i="3"/>
  <c r="J1230" i="3"/>
  <c r="J1512" i="3"/>
  <c r="J595" i="3"/>
  <c r="J1042" i="3"/>
  <c r="J387" i="3"/>
  <c r="J797" i="3"/>
  <c r="J966" i="3"/>
  <c r="J371" i="3"/>
  <c r="J121" i="3"/>
  <c r="J291" i="3"/>
  <c r="J91" i="3"/>
  <c r="J109" i="3"/>
  <c r="J1594" i="3"/>
  <c r="J690" i="3"/>
  <c r="J166" i="3"/>
  <c r="J159" i="3"/>
  <c r="J979" i="3"/>
  <c r="J1012" i="3"/>
  <c r="J1199" i="3"/>
  <c r="J1195" i="3"/>
  <c r="J754" i="3"/>
  <c r="J198" i="3"/>
  <c r="J351" i="3"/>
  <c r="J1158" i="3"/>
  <c r="J912" i="3"/>
  <c r="J586" i="3"/>
  <c r="J1572" i="3"/>
  <c r="J463" i="3"/>
  <c r="J1189" i="3"/>
  <c r="J745" i="3"/>
  <c r="J1063" i="3"/>
  <c r="J185" i="3"/>
  <c r="J1119" i="3"/>
  <c r="J603" i="3"/>
  <c r="J1354" i="3"/>
  <c r="J87" i="3"/>
  <c r="J1426" i="3"/>
  <c r="J782" i="3"/>
  <c r="J762" i="3"/>
  <c r="J1314" i="3"/>
  <c r="J304" i="3"/>
  <c r="J843" i="3"/>
  <c r="J953" i="3"/>
  <c r="J645" i="3"/>
  <c r="J406" i="3"/>
  <c r="J791" i="3"/>
  <c r="J1539" i="3"/>
  <c r="J944" i="3"/>
  <c r="J934" i="3"/>
  <c r="J42" i="3"/>
  <c r="J1399" i="3"/>
  <c r="J825" i="3"/>
  <c r="J129" i="3"/>
  <c r="J336" i="3"/>
  <c r="J1322" i="3"/>
  <c r="J419" i="3"/>
  <c r="J1297" i="3"/>
  <c r="J776" i="3"/>
  <c r="J88" i="3"/>
  <c r="J147" i="3"/>
  <c r="J1352" i="3"/>
  <c r="J1560" i="3"/>
  <c r="J1126" i="3"/>
  <c r="J532" i="3"/>
  <c r="J1653" i="3"/>
  <c r="J539" i="3"/>
  <c r="J655" i="3"/>
  <c r="J1513" i="3"/>
  <c r="J145" i="3"/>
  <c r="J217" i="3"/>
  <c r="J1360" i="3"/>
  <c r="J558" i="3"/>
  <c r="J8" i="3"/>
  <c r="J1339" i="3"/>
  <c r="J1277" i="3"/>
  <c r="J709" i="3"/>
  <c r="J810" i="3"/>
  <c r="J937" i="3"/>
  <c r="J375" i="3"/>
  <c r="J521" i="3"/>
  <c r="J503" i="3"/>
  <c r="J847" i="3"/>
  <c r="J325" i="3"/>
  <c r="J1168" i="3"/>
  <c r="J382" i="3"/>
  <c r="J1145" i="3"/>
  <c r="J1371" i="3"/>
  <c r="J905" i="3"/>
  <c r="J977" i="3"/>
  <c r="J961" i="3"/>
  <c r="J896" i="3"/>
  <c r="J1140" i="3"/>
  <c r="J450" i="3"/>
  <c r="J1099" i="3"/>
  <c r="J978" i="3"/>
  <c r="J1471" i="3"/>
  <c r="J259" i="3"/>
  <c r="J553" i="3"/>
  <c r="J432" i="3"/>
  <c r="J1361" i="3"/>
  <c r="J1005" i="3"/>
  <c r="J687" i="3"/>
  <c r="J787" i="3"/>
  <c r="J1635" i="3"/>
  <c r="J694" i="3"/>
  <c r="J1308" i="3"/>
  <c r="J1227" i="3"/>
  <c r="J1415" i="3"/>
  <c r="J61" i="3"/>
  <c r="J1362" i="3"/>
  <c r="J1030" i="3"/>
  <c r="J365" i="3"/>
  <c r="J1215" i="3"/>
  <c r="J716" i="3"/>
  <c r="J941" i="3"/>
  <c r="J936" i="3"/>
  <c r="J703" i="3"/>
  <c r="J1078" i="3"/>
  <c r="J1289" i="3"/>
  <c r="J1275" i="3"/>
  <c r="J1202" i="3"/>
  <c r="J1536" i="3"/>
  <c r="J233" i="3"/>
  <c r="J1587" i="3"/>
  <c r="J577" i="3"/>
  <c r="J162" i="3"/>
  <c r="J137" i="3"/>
  <c r="J1121" i="3"/>
  <c r="J400" i="3"/>
  <c r="J1146" i="3"/>
  <c r="J717" i="3"/>
  <c r="J13" i="3"/>
  <c r="J404" i="3"/>
  <c r="J327" i="3"/>
  <c r="J447" i="3"/>
  <c r="J641" i="3"/>
  <c r="J266" i="3"/>
  <c r="J1334" i="3"/>
  <c r="J1555" i="3"/>
  <c r="J1319" i="3"/>
  <c r="J41" i="3"/>
  <c r="J972" i="3"/>
  <c r="J1110" i="3"/>
  <c r="J931" i="3"/>
  <c r="J646" i="3"/>
  <c r="J482" i="3"/>
  <c r="J148" i="3"/>
  <c r="J457" i="3"/>
  <c r="J886" i="3"/>
  <c r="J1485" i="3"/>
  <c r="J206" i="3"/>
  <c r="J1109" i="3"/>
  <c r="J1058" i="3"/>
  <c r="J243" i="3"/>
  <c r="J1018" i="3"/>
  <c r="J863" i="3"/>
  <c r="J1645" i="3"/>
  <c r="J122" i="3"/>
  <c r="J845" i="3"/>
  <c r="J582" i="3"/>
  <c r="J102" i="3"/>
  <c r="J46" i="3"/>
  <c r="J1385" i="3"/>
  <c r="J1508" i="3"/>
  <c r="J837" i="3"/>
  <c r="J1462" i="3"/>
  <c r="J1545" i="3"/>
  <c r="J245" i="3"/>
  <c r="J1455" i="3"/>
  <c r="J1571" i="3"/>
  <c r="J246" i="3"/>
  <c r="J570" i="3"/>
  <c r="J1665" i="3"/>
  <c r="J528" i="3"/>
  <c r="J617" i="3"/>
  <c r="J1112" i="3"/>
  <c r="J1482" i="3"/>
  <c r="J391" i="3"/>
  <c r="J997" i="3"/>
  <c r="J207" i="3"/>
  <c r="J1342" i="3"/>
  <c r="J538" i="3"/>
  <c r="J781" i="3"/>
  <c r="J205" i="3"/>
  <c r="J578" i="3"/>
  <c r="J938" i="3"/>
  <c r="J1511" i="3"/>
  <c r="J1353" i="3"/>
  <c r="J425" i="3"/>
  <c r="J480" i="3"/>
  <c r="J418" i="3"/>
  <c r="J769" i="3"/>
  <c r="J759" i="3"/>
  <c r="J1118" i="3"/>
  <c r="J374" i="3"/>
  <c r="J1294" i="3"/>
  <c r="J1574" i="3"/>
  <c r="J619" i="3"/>
  <c r="J1229" i="3"/>
  <c r="J74" i="3"/>
  <c r="J1480" i="3"/>
  <c r="J805" i="3"/>
  <c r="J1224" i="3"/>
  <c r="J518" i="3"/>
  <c r="J386" i="3"/>
  <c r="J1458" i="3"/>
  <c r="J718" i="3"/>
  <c r="J761" i="3"/>
  <c r="J1416" i="3"/>
  <c r="J453" i="3"/>
  <c r="J139" i="3"/>
  <c r="J1317" i="3"/>
  <c r="J722" i="3"/>
  <c r="J265" i="3"/>
  <c r="J1631" i="3"/>
  <c r="J1582" i="3"/>
  <c r="J771" i="3"/>
  <c r="J887" i="3"/>
  <c r="J176" i="3"/>
  <c r="J1243" i="3"/>
  <c r="J544" i="3"/>
  <c r="J1069" i="3"/>
  <c r="J1498" i="3"/>
  <c r="J308" i="3"/>
  <c r="J1358" i="3"/>
  <c r="J1438" i="3"/>
  <c r="J488" i="3"/>
  <c r="J897" i="3"/>
  <c r="J1649" i="3"/>
  <c r="J642" i="3"/>
  <c r="J993" i="3"/>
  <c r="J933" i="3"/>
  <c r="J1137" i="3"/>
  <c r="J38" i="3"/>
  <c r="J1104" i="3"/>
  <c r="J1074" i="3"/>
  <c r="J417" i="3"/>
  <c r="J1467" i="3"/>
  <c r="J531" i="3"/>
  <c r="J12" i="3"/>
  <c r="J737" i="3"/>
  <c r="J898" i="3"/>
  <c r="J1434" i="3"/>
  <c r="J1584" i="3"/>
  <c r="J525" i="3"/>
  <c r="J1193" i="3"/>
  <c r="J195" i="3"/>
  <c r="J379" i="3"/>
  <c r="J798" i="3"/>
  <c r="J1447" i="3"/>
  <c r="J1343" i="3"/>
  <c r="J1642" i="3"/>
  <c r="J1103" i="3"/>
  <c r="J1138" i="3"/>
  <c r="J1313" i="3"/>
  <c r="J1092" i="3"/>
  <c r="J1369" i="3"/>
  <c r="J647" i="3"/>
  <c r="J954" i="3"/>
  <c r="J1286" i="3"/>
  <c r="J1620" i="3"/>
  <c r="J976" i="3"/>
  <c r="J489" i="3"/>
  <c r="J943" i="3"/>
  <c r="J689" i="3"/>
  <c r="J225" i="3"/>
  <c r="J448" i="3"/>
  <c r="J329" i="3"/>
  <c r="J1585" i="3"/>
  <c r="J1577" i="3"/>
  <c r="J248" i="3"/>
  <c r="J640" i="3"/>
  <c r="J315" i="3"/>
  <c r="J163" i="3"/>
  <c r="J1646" i="3"/>
  <c r="J1052" i="3"/>
  <c r="J651" i="3"/>
  <c r="J458" i="3"/>
  <c r="J144" i="3"/>
  <c r="J1175" i="3"/>
  <c r="J590" i="3"/>
  <c r="J290" i="3"/>
  <c r="J1470" i="3"/>
  <c r="J1050" i="3"/>
  <c r="J1407" i="3"/>
  <c r="J1084" i="3"/>
  <c r="J1196" i="3"/>
  <c r="J1401" i="3"/>
  <c r="J1376" i="3"/>
  <c r="J94" i="3"/>
  <c r="J860" i="3"/>
  <c r="J620" i="3"/>
  <c r="J1080" i="3"/>
  <c r="J1228" i="3"/>
  <c r="J1225" i="3"/>
  <c r="J227" i="3"/>
  <c r="J1621" i="3"/>
  <c r="J446" i="3"/>
  <c r="J1565" i="3"/>
  <c r="J271" i="3"/>
  <c r="J1519" i="3"/>
  <c r="J1263" i="3"/>
  <c r="J900" i="3"/>
  <c r="J475" i="3"/>
  <c r="J548" i="3"/>
  <c r="J194" i="3"/>
  <c r="J996" i="3"/>
  <c r="J1076" i="3"/>
  <c r="J706" i="3"/>
  <c r="J190" i="3"/>
  <c r="J1116" i="3"/>
  <c r="J39" i="3"/>
  <c r="J1666" i="3"/>
  <c r="J1614" i="3"/>
  <c r="J307" i="3"/>
  <c r="J114" i="3"/>
  <c r="J958" i="3"/>
  <c r="J282" i="3"/>
  <c r="J75" i="3"/>
  <c r="J415" i="3"/>
  <c r="J152" i="3"/>
  <c r="J656" i="3"/>
  <c r="J346" i="3"/>
  <c r="J1392" i="3"/>
  <c r="J926" i="3"/>
  <c r="J40" i="3"/>
  <c r="J932" i="3"/>
  <c r="J170" i="3"/>
  <c r="J1435" i="3"/>
  <c r="J191" i="3"/>
  <c r="J1469" i="3"/>
  <c r="J948" i="3"/>
  <c r="J868" i="3"/>
  <c r="J332" i="3"/>
  <c r="J57" i="3"/>
  <c r="J1178" i="3"/>
  <c r="J526" i="3"/>
  <c r="J1002" i="3"/>
  <c r="J994" i="3"/>
  <c r="J1022" i="3"/>
  <c r="J618" i="3"/>
  <c r="J566" i="3"/>
  <c r="J536" i="3"/>
  <c r="J853" i="3"/>
  <c r="J1650" i="3"/>
  <c r="J1530" i="3"/>
  <c r="J556" i="3"/>
  <c r="J77" i="3"/>
  <c r="J841" i="3"/>
  <c r="J459" i="3"/>
  <c r="J238" i="3"/>
  <c r="J842" i="3"/>
  <c r="J1174" i="3"/>
  <c r="J785" i="3"/>
  <c r="J90" i="3"/>
  <c r="J1011" i="3"/>
  <c r="J1100" i="3"/>
  <c r="J272" i="3"/>
  <c r="J828" i="3"/>
  <c r="J1207" i="3"/>
  <c r="J811" i="3"/>
  <c r="J383" i="3"/>
  <c r="J334" i="3"/>
  <c r="J199" i="3"/>
  <c r="J1641" i="3"/>
  <c r="J389" i="3"/>
  <c r="J854" i="3"/>
  <c r="J807" i="3"/>
  <c r="J818" i="3"/>
  <c r="J908" i="3"/>
  <c r="J355" i="3"/>
  <c r="J70" i="3"/>
  <c r="J817" i="3"/>
  <c r="J1448" i="3"/>
  <c r="J1206" i="3"/>
  <c r="J226" i="3"/>
  <c r="J611" i="3"/>
  <c r="J1006" i="3"/>
  <c r="J1054" i="3"/>
  <c r="J885" i="3"/>
  <c r="J983" i="3"/>
  <c r="J15" i="3"/>
  <c r="J1630" i="3"/>
  <c r="J103" i="3"/>
  <c r="J35" i="3"/>
  <c r="J1220" i="3"/>
  <c r="J343" i="3"/>
  <c r="J1573" i="3"/>
  <c r="J23" i="3"/>
  <c r="J1422" i="3"/>
  <c r="J1117" i="3"/>
  <c r="J360" i="3"/>
  <c r="J826" i="3"/>
  <c r="J567" i="3"/>
  <c r="J741" i="3"/>
  <c r="J1403" i="3"/>
  <c r="J456" i="3"/>
  <c r="J252" i="3"/>
  <c r="J984" i="3"/>
  <c r="J1382" i="3"/>
  <c r="J275" i="3"/>
  <c r="J285" i="3"/>
  <c r="J1115" i="3"/>
  <c r="J998" i="3"/>
  <c r="J376" i="3"/>
  <c r="J1627" i="3"/>
  <c r="J1240" i="3"/>
  <c r="J316" i="3"/>
  <c r="J236" i="3"/>
  <c r="J1607" i="3"/>
  <c r="J512" i="3"/>
  <c r="J596" i="3"/>
  <c r="J142" i="3"/>
  <c r="J1209" i="3"/>
  <c r="J1440" i="3"/>
  <c r="J535" i="3"/>
  <c r="J24" i="3"/>
  <c r="J1383" i="3"/>
  <c r="J1395" i="3"/>
  <c r="J80" i="3"/>
  <c r="J991" i="3"/>
  <c r="J555" i="3"/>
  <c r="J1643" i="3"/>
  <c r="J719" i="3"/>
  <c r="J1191" i="3"/>
  <c r="J699" i="3"/>
  <c r="J784" i="3"/>
  <c r="J119" i="3"/>
  <c r="J1359" i="3"/>
  <c r="J11" i="3"/>
  <c r="J385" i="3"/>
  <c r="J1025" i="3"/>
  <c r="J1663" i="3"/>
  <c r="P61" i="10"/>
  <c r="Y20" i="1"/>
  <c r="P43" i="28"/>
  <c r="P4" i="28"/>
  <c r="Y24" i="1"/>
  <c r="D12" i="2"/>
  <c r="D13" i="2"/>
  <c r="P44" i="28"/>
  <c r="P22" i="28"/>
  <c r="P45" i="28"/>
  <c r="P36" i="28"/>
  <c r="P26" i="28"/>
  <c r="P8" i="28"/>
  <c r="P41" i="28"/>
  <c r="P29" i="28"/>
  <c r="P7" i="28"/>
  <c r="P34" i="28"/>
  <c r="P61" i="29"/>
  <c r="P18" i="28"/>
  <c r="P40" i="28"/>
  <c r="P25" i="28"/>
  <c r="P62" i="21"/>
  <c r="P30" i="28"/>
  <c r="P37" i="28"/>
  <c r="P47" i="28"/>
  <c r="P2" i="28"/>
  <c r="P21" i="28"/>
  <c r="P6" i="28"/>
  <c r="P46" i="28"/>
  <c r="P48" i="28"/>
  <c r="P33" i="28"/>
  <c r="P62" i="29"/>
  <c r="P38" i="28"/>
  <c r="Y3" i="1"/>
  <c r="AA3" i="1"/>
  <c r="P24" i="28"/>
  <c r="P32" i="28"/>
  <c r="P52" i="28"/>
  <c r="P28" i="28"/>
  <c r="P27" i="28"/>
  <c r="Y4" i="1"/>
  <c r="AA4" i="1"/>
  <c r="P61" i="21"/>
  <c r="P23" i="28"/>
  <c r="P51" i="28"/>
  <c r="P13" i="28"/>
  <c r="P3" i="28"/>
  <c r="P50" i="28"/>
  <c r="B2" i="28"/>
  <c r="X27" i="1" s="1"/>
  <c r="P31" i="28"/>
  <c r="P9" i="28"/>
  <c r="P49" i="28"/>
  <c r="P12" i="28"/>
  <c r="P19" i="28"/>
  <c r="P5" i="28"/>
  <c r="P20" i="28"/>
  <c r="P35" i="28"/>
  <c r="P42" i="28"/>
  <c r="P14" i="28"/>
  <c r="P17" i="28"/>
  <c r="P61" i="25"/>
  <c r="P62" i="25"/>
  <c r="Y22" i="1"/>
  <c r="D22" i="2"/>
  <c r="D2" i="2"/>
  <c r="D6" i="2"/>
  <c r="D3" i="2"/>
  <c r="D11" i="2"/>
  <c r="C25" i="2"/>
  <c r="D9" i="2"/>
  <c r="D7" i="2"/>
  <c r="D17" i="2"/>
  <c r="D18" i="2"/>
  <c r="C26" i="2"/>
  <c r="D21" i="2"/>
  <c r="D19" i="2"/>
  <c r="P61" i="20"/>
  <c r="D16" i="2"/>
  <c r="D4" i="2"/>
  <c r="D20" i="2"/>
  <c r="D5" i="2"/>
  <c r="D23" i="2"/>
  <c r="D14" i="2"/>
  <c r="D15" i="2"/>
  <c r="AA8" i="1"/>
  <c r="P62" i="7"/>
  <c r="P62" i="20"/>
  <c r="P61" i="19"/>
  <c r="AA19" i="1"/>
  <c r="P62" i="19"/>
  <c r="P62" i="15"/>
  <c r="Y18" i="1"/>
  <c r="AA14" i="1"/>
  <c r="P61" i="7"/>
  <c r="P61" i="15"/>
  <c r="P61" i="23"/>
  <c r="P62" i="9"/>
  <c r="P62" i="23"/>
  <c r="P61" i="9"/>
  <c r="T44" i="1"/>
  <c r="P61" i="30"/>
  <c r="T45" i="1"/>
  <c r="T38" i="1"/>
  <c r="T27" i="1"/>
  <c r="T20" i="1"/>
  <c r="P62" i="30"/>
  <c r="T6" i="1"/>
  <c r="T30" i="1"/>
  <c r="T2" i="1"/>
  <c r="T29" i="1"/>
  <c r="T49" i="1"/>
  <c r="T19" i="1"/>
  <c r="T8" i="1"/>
  <c r="T14" i="1"/>
  <c r="T18" i="1"/>
  <c r="T40" i="1"/>
  <c r="T48" i="1"/>
  <c r="T13" i="1"/>
  <c r="T39" i="1"/>
  <c r="T21" i="1"/>
  <c r="T42" i="1"/>
  <c r="T4" i="1"/>
  <c r="T31" i="1"/>
  <c r="B31" i="4"/>
  <c r="E31" i="4" s="1"/>
  <c r="T22" i="1"/>
  <c r="T36" i="1"/>
  <c r="T52" i="1"/>
  <c r="T33" i="1"/>
  <c r="T5" i="1"/>
  <c r="T50" i="1"/>
  <c r="T28" i="1"/>
  <c r="T7" i="1"/>
  <c r="T32" i="1"/>
  <c r="T34" i="1"/>
  <c r="T35" i="1"/>
  <c r="T47" i="1"/>
  <c r="T24" i="1"/>
  <c r="T3" i="1"/>
  <c r="T12" i="1"/>
  <c r="T9" i="1"/>
  <c r="T26" i="1"/>
  <c r="T37" i="1"/>
  <c r="T51" i="1"/>
  <c r="T17" i="1"/>
  <c r="T46" i="1"/>
  <c r="T43" i="1"/>
  <c r="T23" i="1"/>
  <c r="T41" i="1"/>
  <c r="P61" i="17"/>
  <c r="P62" i="17"/>
  <c r="Y16" i="1"/>
  <c r="P61" i="28" l="1"/>
  <c r="T61" i="1"/>
  <c r="Y27" i="1"/>
  <c r="Y28" i="1" s="1"/>
  <c r="X28" i="1" s="1"/>
  <c r="AA27" i="1"/>
  <c r="P62" i="28"/>
</calcChain>
</file>

<file path=xl/comments1.xml><?xml version="1.0" encoding="utf-8"?>
<comments xmlns="http://schemas.openxmlformats.org/spreadsheetml/2006/main">
  <authors>
    <author>ballasina</author>
  </authors>
  <commentList>
    <comment ref="AQ1" authorId="0" shapeId="0">
      <text>
        <r>
          <rPr>
            <b/>
            <sz val="8"/>
            <color indexed="81"/>
            <rFont val="Tahoma"/>
            <family val="2"/>
          </rPr>
          <t>1=DA UN LATO
2=SU DUE LATI</t>
        </r>
      </text>
    </comment>
  </commentList>
</comments>
</file>

<file path=xl/comments2.xml><?xml version="1.0" encoding="utf-8"?>
<comments xmlns="http://schemas.openxmlformats.org/spreadsheetml/2006/main">
  <authors>
    <author>ballasina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+ RILEVATO
- TRINCEA</t>
        </r>
      </text>
    </commen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INSERISCI LUNGHEZZA TRATTO
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>INSERISCI IL TIPO DI STRADA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 xml:space="preserve">lunghezza virtuale
</t>
        </r>
      </text>
    </comment>
  </commentList>
</comments>
</file>

<file path=xl/comments3.xml><?xml version="1.0" encoding="utf-8"?>
<comments xmlns="http://schemas.openxmlformats.org/spreadsheetml/2006/main">
  <authors>
    <author>ballasina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+ RILEVATO
- TRINCEA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>INSERISCI IL TIPO DI STRADA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 xml:space="preserve">lunghezza virtuale
</t>
        </r>
      </text>
    </comment>
  </commentList>
</comments>
</file>

<file path=xl/comments4.xml><?xml version="1.0" encoding="utf-8"?>
<comments xmlns="http://schemas.openxmlformats.org/spreadsheetml/2006/main">
  <authors>
    <author>ballasina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+ RILEVATO
- TRINCEA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>INSERISCI IL TIPO DI STRADA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 xml:space="preserve">lunghezza virtuale
</t>
        </r>
      </text>
    </comment>
  </commentList>
</comments>
</file>

<file path=xl/comments5.xml><?xml version="1.0" encoding="utf-8"?>
<comments xmlns="http://schemas.openxmlformats.org/spreadsheetml/2006/main">
  <authors>
    <author>ballasina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+ RILEVATO
- TRINCEA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>INSERISCI IL TIPO DI STRADA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 xml:space="preserve">lunghezza virtuale
</t>
        </r>
      </text>
    </comment>
  </commentList>
</comments>
</file>

<file path=xl/comments6.xml><?xml version="1.0" encoding="utf-8"?>
<comments xmlns="http://schemas.openxmlformats.org/spreadsheetml/2006/main">
  <authors>
    <author>ballasina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+ RILEVATO
- TRINCEA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>INSERISCI IL TIPO DI STRADA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 xml:space="preserve">lunghezza virtuale
</t>
        </r>
      </text>
    </comment>
  </commentList>
</comments>
</file>

<file path=xl/comments7.xml><?xml version="1.0" encoding="utf-8"?>
<comments xmlns="http://schemas.openxmlformats.org/spreadsheetml/2006/main">
  <authors>
    <author>ballasina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+ RILEVATO
- TRINCEA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>INSERISCI IL TIPO DI STRADA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 xml:space="preserve">lunghezza virtuale
</t>
        </r>
      </text>
    </comment>
  </commentList>
</comments>
</file>

<file path=xl/comments8.xml><?xml version="1.0" encoding="utf-8"?>
<comments xmlns="http://schemas.openxmlformats.org/spreadsheetml/2006/main">
  <authors>
    <author>ballasina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+ RILEVATO
- TRINCEA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>INSERISCI IL TIPO DI STRADA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 xml:space="preserve">lunghezza virtuale
</t>
        </r>
      </text>
    </comment>
  </commentList>
</comments>
</file>

<file path=xl/comments9.xml><?xml version="1.0" encoding="utf-8"?>
<comments xmlns="http://schemas.openxmlformats.org/spreadsheetml/2006/main">
  <authors>
    <author>ballasina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+ RILEVATO
- TRINCEA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>INSERISCI IL TIPO DI STRADA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 xml:space="preserve">lunghezza virtuale
</t>
        </r>
      </text>
    </comment>
  </commentList>
</comments>
</file>

<file path=xl/comments10.xml><?xml version="1.0" encoding="utf-8"?>
<comments xmlns="http://schemas.openxmlformats.org/spreadsheetml/2006/main">
  <authors>
    <author>ballasina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+ RILEVATO
- TRINCEA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>INSERISCI IL TIPO DI STRADA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 xml:space="preserve">lunghezza virtuale
</t>
        </r>
      </text>
    </comment>
  </commentList>
</comments>
</file>

<file path=xl/comments11.xml><?xml version="1.0" encoding="utf-8"?>
<comments xmlns="http://schemas.openxmlformats.org/spreadsheetml/2006/main">
  <authors>
    <author>ballasina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+ RILEVATO
- TRINCEA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>INSERISCI IL TIPO DI STRADA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 xml:space="preserve">lunghezza virtuale
</t>
        </r>
      </text>
    </comment>
  </commentList>
</comments>
</file>

<file path=xl/comments12.xml><?xml version="1.0" encoding="utf-8"?>
<comments xmlns="http://schemas.openxmlformats.org/spreadsheetml/2006/main">
  <authors>
    <author>ballasina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+ RILEVATO
- TRINCEA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>INSERISCI IL TIPO DI STRADA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 xml:space="preserve">lunghezza virtuale
</t>
        </r>
      </text>
    </comment>
  </commentList>
</comments>
</file>

<file path=xl/comments13.xml><?xml version="1.0" encoding="utf-8"?>
<comments xmlns="http://schemas.openxmlformats.org/spreadsheetml/2006/main">
  <authors>
    <author>ballasina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+ RILEVATO
- TRINCEA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>INSERISCI IL TIPO DI STRADA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 xml:space="preserve">lunghezza virtuale
</t>
        </r>
      </text>
    </comment>
  </commentList>
</comments>
</file>

<file path=xl/comments14.xml><?xml version="1.0" encoding="utf-8"?>
<comments xmlns="http://schemas.openxmlformats.org/spreadsheetml/2006/main">
  <authors>
    <author>ballasina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+ RILEVATO
- TRINCEA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>INSERISCI IL TIPO DI STRADA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 xml:space="preserve">lunghezza virtuale
</t>
        </r>
      </text>
    </comment>
  </commentList>
</comments>
</file>

<file path=xl/comments15.xml><?xml version="1.0" encoding="utf-8"?>
<comments xmlns="http://schemas.openxmlformats.org/spreadsheetml/2006/main">
  <authors>
    <author>ballasina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+ RILEVATO
- TRINCEA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>INSERISCI IL TIPO DI STRADA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 xml:space="preserve">lunghezza virtuale
</t>
        </r>
      </text>
    </comment>
  </commentList>
</comments>
</file>

<file path=xl/comments16.xml><?xml version="1.0" encoding="utf-8"?>
<comments xmlns="http://schemas.openxmlformats.org/spreadsheetml/2006/main">
  <authors>
    <author>ballasina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+ RILEVATO
- TRINCEA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>INSERISCI IL TIPO DI STRADA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 xml:space="preserve">lunghezza virtuale
</t>
        </r>
      </text>
    </comment>
  </commentList>
</comments>
</file>

<file path=xl/comments17.xml><?xml version="1.0" encoding="utf-8"?>
<comments xmlns="http://schemas.openxmlformats.org/spreadsheetml/2006/main">
  <authors>
    <author>ballasina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+ RILEVATO
- TRINCEA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>INSERISCI IL TIPO DI STRADA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 xml:space="preserve">lunghezza virtuale
</t>
        </r>
      </text>
    </comment>
  </commentList>
</comments>
</file>

<file path=xl/comments18.xml><?xml version="1.0" encoding="utf-8"?>
<comments xmlns="http://schemas.openxmlformats.org/spreadsheetml/2006/main">
  <authors>
    <author>ballasina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+ RILEVATO
- TRINCEA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>INSERISCI IL TIPO DI STRADA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 xml:space="preserve">lunghezza virtuale
</t>
        </r>
      </text>
    </comment>
  </commentList>
</comments>
</file>

<file path=xl/comments19.xml><?xml version="1.0" encoding="utf-8"?>
<comments xmlns="http://schemas.openxmlformats.org/spreadsheetml/2006/main">
  <authors>
    <author>ballasina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+ RILEVATO
- TRINCEA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>INSERISCI IL TIPO DI STRADA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 xml:space="preserve">lunghezza virtuale
</t>
        </r>
      </text>
    </comment>
  </commentList>
</comments>
</file>

<file path=xl/comments20.xml><?xml version="1.0" encoding="utf-8"?>
<comments xmlns="http://schemas.openxmlformats.org/spreadsheetml/2006/main">
  <authors>
    <author>ballasina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+ RILEVATO
- TRINCEA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>INSERISCI IL TIPO DI STRADA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 xml:space="preserve">lunghezza virtuale
</t>
        </r>
      </text>
    </comment>
  </commentList>
</comments>
</file>

<file path=xl/comments21.xml><?xml version="1.0" encoding="utf-8"?>
<comments xmlns="http://schemas.openxmlformats.org/spreadsheetml/2006/main">
  <authors>
    <author>ballasina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+ RILEVATO
- TRINCEA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>INSERISCI IL TIPO DI STRADA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 xml:space="preserve">lunghezza virtuale
</t>
        </r>
      </text>
    </comment>
  </commentList>
</comments>
</file>

<file path=xl/comments22.xml><?xml version="1.0" encoding="utf-8"?>
<comments xmlns="http://schemas.openxmlformats.org/spreadsheetml/2006/main">
  <authors>
    <author>ballasina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+ RILEVATO
- TRINCEA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>INSERISCI IL TIPO DI STRADA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 xml:space="preserve">lunghezza virtuale
</t>
        </r>
      </text>
    </comment>
  </commentList>
</comments>
</file>

<file path=xl/comments23.xml><?xml version="1.0" encoding="utf-8"?>
<comments xmlns="http://schemas.openxmlformats.org/spreadsheetml/2006/main">
  <authors>
    <author>ballasina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+ RILEVATO
- TRINCEA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>INSERISCI IL TIPO DI STRADA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 xml:space="preserve">lunghezza virtuale
</t>
        </r>
      </text>
    </comment>
  </commentList>
</comments>
</file>

<file path=xl/comments24.xml><?xml version="1.0" encoding="utf-8"?>
<comments xmlns="http://schemas.openxmlformats.org/spreadsheetml/2006/main">
  <authors>
    <author>ballasina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+ RILEVATO
- TRINCEA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>INSERISCI IL TIPO DI STRADA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 xml:space="preserve">lunghezza virtuale
</t>
        </r>
      </text>
    </comment>
  </commentList>
</comments>
</file>

<file path=xl/comments25.xml><?xml version="1.0" encoding="utf-8"?>
<comments xmlns="http://schemas.openxmlformats.org/spreadsheetml/2006/main">
  <authors>
    <author>ballasina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+ RILEVATO
- TRINCEA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>INSERISCI IL TIPO DI STRADA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 xml:space="preserve">lunghezza virtuale
</t>
        </r>
      </text>
    </comment>
  </commentList>
</comments>
</file>

<file path=xl/comments26.xml><?xml version="1.0" encoding="utf-8"?>
<comments xmlns="http://schemas.openxmlformats.org/spreadsheetml/2006/main">
  <authors>
    <author>ballasina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+ RILEVATO
- TRINCEA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>INSERISCI IL TIPO DI STRADA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 xml:space="preserve">lunghezza virtuale
</t>
        </r>
      </text>
    </comment>
  </commentList>
</comments>
</file>

<file path=xl/comments27.xml><?xml version="1.0" encoding="utf-8"?>
<comments xmlns="http://schemas.openxmlformats.org/spreadsheetml/2006/main">
  <authors>
    <author>ballasina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+ RILEVATO
- TRINCEA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>INSERISCI IL TIPO DI STRADA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 xml:space="preserve">lunghezza virtuale
</t>
        </r>
      </text>
    </comment>
  </commentList>
</comments>
</file>

<file path=xl/sharedStrings.xml><?xml version="1.0" encoding="utf-8"?>
<sst xmlns="http://schemas.openxmlformats.org/spreadsheetml/2006/main" count="15105" uniqueCount="3783">
  <si>
    <t>COD.</t>
  </si>
  <si>
    <t>DESC.</t>
  </si>
  <si>
    <t>LUNG.</t>
  </si>
  <si>
    <t>LARG.</t>
  </si>
  <si>
    <t>ALT.</t>
  </si>
  <si>
    <t>CAT.</t>
  </si>
  <si>
    <t>C/M</t>
  </si>
  <si>
    <t>BONIFICHE</t>
  </si>
  <si>
    <t>DEMOLIZIONI</t>
  </si>
  <si>
    <t>FONDAZIONI INDIRETTE, PARATIE, DIAFRAMMI</t>
  </si>
  <si>
    <t>OPERE PROVVISIONALI</t>
  </si>
  <si>
    <t>VIABILITA' PODERALE MINORE</t>
  </si>
  <si>
    <t>RIPRISTINO PAVIMENTAZIONI ESISTENTI</t>
  </si>
  <si>
    <t xml:space="preserve">MOVIMENTI DI MATERIE </t>
  </si>
  <si>
    <t>OPERE IN CLS (ESCLUSE FONDAZIONI INDIRETTE)</t>
  </si>
  <si>
    <t>CARPENTERIE METALLICHE</t>
  </si>
  <si>
    <t>PREFABBRICATI</t>
  </si>
  <si>
    <t>APPOGGI E GIUNTI</t>
  </si>
  <si>
    <t>IMPERMEABILIZZAZIONI</t>
  </si>
  <si>
    <t>TUBAZIONI</t>
  </si>
  <si>
    <t>LAVORI DIVERSI</t>
  </si>
  <si>
    <t>SOVRASTRUTTURA</t>
  </si>
  <si>
    <t xml:space="preserve">BARRIERE DI SICUREZZA </t>
  </si>
  <si>
    <t>BARRIERE ANTIRUMORE</t>
  </si>
  <si>
    <t>SEGNALETICA VERTICALE</t>
  </si>
  <si>
    <t xml:space="preserve">SEGNALETICA ORIZZONTALE </t>
  </si>
  <si>
    <t>OPERE SPECIALISTICHE IMPIANTI</t>
  </si>
  <si>
    <t>OPERE DI MITIGAZIONE</t>
  </si>
  <si>
    <t>CORPO</t>
  </si>
  <si>
    <t>MISURA</t>
  </si>
  <si>
    <t>**MISURA</t>
  </si>
  <si>
    <t xml:space="preserve">**CORPO </t>
  </si>
  <si>
    <t>DESCRIZIONE</t>
  </si>
  <si>
    <t>U.m.</t>
  </si>
  <si>
    <t>PREZZO</t>
  </si>
  <si>
    <t>mq</t>
  </si>
  <si>
    <t>ml</t>
  </si>
  <si>
    <t>%</t>
  </si>
  <si>
    <t>POSA IN OPERA</t>
  </si>
  <si>
    <t>G</t>
  </si>
  <si>
    <t>QUANTITA'</t>
  </si>
  <si>
    <t>UNITA'</t>
  </si>
  <si>
    <t>TOTALE</t>
  </si>
  <si>
    <t>CORSIA</t>
  </si>
  <si>
    <t>ARGINELLO</t>
  </si>
  <si>
    <t>SCARPA RILEVATO</t>
  </si>
  <si>
    <t>SCARPA TRINCEA</t>
  </si>
  <si>
    <t>DISTANZA FOSSO</t>
  </si>
  <si>
    <t>LATI FOSSO</t>
  </si>
  <si>
    <t>DISTANZA RECINZIONE</t>
  </si>
  <si>
    <t>MISTO STABILIZZATO</t>
  </si>
  <si>
    <t>MISTO CEMENTATO</t>
  </si>
  <si>
    <t>BASE</t>
  </si>
  <si>
    <t>BINDER</t>
  </si>
  <si>
    <t>USURA</t>
  </si>
  <si>
    <t>USURA DRENANTE</t>
  </si>
  <si>
    <t>SCOTICO</t>
  </si>
  <si>
    <t>BONIFICA</t>
  </si>
  <si>
    <t>GEOTESSUTO</t>
  </si>
  <si>
    <t>MANO ATTACCO</t>
  </si>
  <si>
    <t>SCAVO FOSSO</t>
  </si>
  <si>
    <t>RECINZIONE</t>
  </si>
  <si>
    <t>EMBRICI</t>
  </si>
  <si>
    <t>CANALETTE</t>
  </si>
  <si>
    <t>SCAVO SBANCAMENTO</t>
  </si>
  <si>
    <t>SEGNALETICA 25</t>
  </si>
  <si>
    <t>SEGNALETICA 15</t>
  </si>
  <si>
    <t>RILEVATO SISTEMAZIONE</t>
  </si>
  <si>
    <t>RILEVATO FORNITURA</t>
  </si>
  <si>
    <t>VEGETALE SISTEMAZIONE</t>
  </si>
  <si>
    <t>ESPROPRI</t>
  </si>
  <si>
    <t>BONIFICA SCAVO</t>
  </si>
  <si>
    <t>BONIFICA RIEMPIMENTO</t>
  </si>
  <si>
    <t>BONIFICA SISTEMAZIONE</t>
  </si>
  <si>
    <t>PREPARAZIONE A CALCE</t>
  </si>
  <si>
    <t xml:space="preserve">Codice      </t>
  </si>
  <si>
    <t>BARRIERE DI SICUREZZA CLASSE H3</t>
  </si>
  <si>
    <t>BARRIERE DI SICUREZZA CLASSE H4</t>
  </si>
  <si>
    <t>COMPATTAZIONE TRINCEA</t>
  </si>
  <si>
    <t>COMPATTAZIONE RILEVATO</t>
  </si>
  <si>
    <t>BARRIERA H2</t>
  </si>
  <si>
    <t>SOVRALZO ARGINELLO</t>
  </si>
  <si>
    <t>FREQUENZA EMBRICI</t>
  </si>
  <si>
    <t>CONTROBANCA H&gt;</t>
  </si>
  <si>
    <t>CONTROBANCA L=</t>
  </si>
  <si>
    <t xml:space="preserve"> </t>
  </si>
  <si>
    <t>VEGETALE</t>
  </si>
  <si>
    <t>VEGETALE FORNITURA</t>
  </si>
  <si>
    <t>TIPO</t>
  </si>
  <si>
    <t>SPARTITRAFFICO</t>
  </si>
  <si>
    <t>STRADA TIPO</t>
  </si>
  <si>
    <t>VEGETALE IDROSEMINA</t>
  </si>
  <si>
    <t>BARRIERA H1</t>
  </si>
  <si>
    <t>PREP. CALCE</t>
  </si>
  <si>
    <t>MARCIAPIEDE</t>
  </si>
  <si>
    <t>AIUOLA</t>
  </si>
  <si>
    <t>CARREGGIATE</t>
  </si>
  <si>
    <t>PAVIMENTATO</t>
  </si>
  <si>
    <t>SEGNALETICA 12</t>
  </si>
  <si>
    <t>BARRIERA H3</t>
  </si>
  <si>
    <t>BARRIERA H4</t>
  </si>
  <si>
    <t>BARRIERA H4SP</t>
  </si>
  <si>
    <t>COSTO</t>
  </si>
  <si>
    <t>NEW JERSEJ</t>
  </si>
  <si>
    <t>DIAMETRO E</t>
  </si>
  <si>
    <t>RAMI</t>
  </si>
  <si>
    <t>CORDOLI</t>
  </si>
  <si>
    <t>PORFIDO</t>
  </si>
  <si>
    <t>BANCHINA</t>
  </si>
  <si>
    <t>LUNGHEZZA [m]</t>
  </si>
  <si>
    <t>ALTEZZA [m]</t>
  </si>
  <si>
    <t>PARAPETTO</t>
  </si>
  <si>
    <t>CORDONATA</t>
  </si>
  <si>
    <t>CLS</t>
  </si>
  <si>
    <t>FERRO</t>
  </si>
  <si>
    <t>CASSERI</t>
  </si>
  <si>
    <t>SVILUPPO [m]</t>
  </si>
  <si>
    <t>H</t>
  </si>
  <si>
    <t>L</t>
  </si>
  <si>
    <t>€/ml</t>
  </si>
  <si>
    <t>TOT €</t>
  </si>
  <si>
    <t>PER L=</t>
  </si>
  <si>
    <t>DATI</t>
  </si>
  <si>
    <t>COMPUTO</t>
  </si>
  <si>
    <t>ALLARGAMENTO</t>
  </si>
  <si>
    <t>GRADONATURA</t>
  </si>
  <si>
    <t>RIMOZIONE BARRIERE</t>
  </si>
  <si>
    <t>A2e.1</t>
  </si>
  <si>
    <t>A1u.1</t>
  </si>
  <si>
    <t>A1e.1</t>
  </si>
  <si>
    <t>A2u.1</t>
  </si>
  <si>
    <t>B.1</t>
  </si>
  <si>
    <t>C1.1</t>
  </si>
  <si>
    <t>C2.1</t>
  </si>
  <si>
    <t>F1e.1</t>
  </si>
  <si>
    <t>F2e.1</t>
  </si>
  <si>
    <t>F1u.1</t>
  </si>
  <si>
    <t>F2u.1</t>
  </si>
  <si>
    <t>E.1</t>
  </si>
  <si>
    <t>D.1</t>
  </si>
  <si>
    <t>SVINC1.1</t>
  </si>
  <si>
    <t>SVINC2.1</t>
  </si>
  <si>
    <t>ROT1.1</t>
  </si>
  <si>
    <t>ROT2.1</t>
  </si>
  <si>
    <t>ALL1.1</t>
  </si>
  <si>
    <t>ALL2.1</t>
  </si>
  <si>
    <t>POD1.1</t>
  </si>
  <si>
    <t>POD2.1</t>
  </si>
  <si>
    <t>CICLO1.1</t>
  </si>
  <si>
    <t>CICLO2.1</t>
  </si>
  <si>
    <t>RISANAMENTO</t>
  </si>
  <si>
    <t>TAGLIO PAVIMENTAZIONE</t>
  </si>
  <si>
    <t>DEMOLIZIONE PAVIMENTAZIONE</t>
  </si>
  <si>
    <t>FRESATURA</t>
  </si>
  <si>
    <t>SEZIONE</t>
  </si>
  <si>
    <t>STRADA</t>
  </si>
  <si>
    <t>h=</t>
  </si>
  <si>
    <t>A.01.001</t>
  </si>
  <si>
    <t>SCAVO DI SBANCAMENTO IN MATERIE DI QUALSIASI NATURA</t>
  </si>
  <si>
    <t>MC</t>
  </si>
  <si>
    <t>A - MOVIMENTI DI MATERIA E DEMOLIZIONI</t>
  </si>
  <si>
    <t>A.01 - SCAVI</t>
  </si>
  <si>
    <t>A.01.01 - SCAVO DI SBANCAMENTO</t>
  </si>
  <si>
    <t>A.01.004</t>
  </si>
  <si>
    <t>SCAVO A SEZIONE RISTRETTA PER TRINCEE E BONIFICHE</t>
  </si>
  <si>
    <t>A.01.009</t>
  </si>
  <si>
    <t>SVUOTAMENTO DI VANI DI MANUFATTI GIÀ ESEGUITI A FORO CIECO</t>
  </si>
  <si>
    <t>A.01.010</t>
  </si>
  <si>
    <t>SOVRAPREZZO PER TRASPORTO A DISCARICA E/O DA CAVA DI PRESTITO OLTRE 5 KM</t>
  </si>
  <si>
    <t>MCxKM</t>
  </si>
  <si>
    <t>A.02.001</t>
  </si>
  <si>
    <t>PREPARAZIONE DEL PIANO DIPOSA</t>
  </si>
  <si>
    <t>A.02 - RILEVATI E DRENAGGI</t>
  </si>
  <si>
    <t>A.02.01 - FORMAZIONE DEL RILEVATO</t>
  </si>
  <si>
    <t>A.02.001.a</t>
  </si>
  <si>
    <t>- Dei rilevati con materiale da scavi A1/A3 - Profondità cm 20</t>
  </si>
  <si>
    <t>MQ</t>
  </si>
  <si>
    <t>A.02.001.b</t>
  </si>
  <si>
    <t>A.02.001.e</t>
  </si>
  <si>
    <t>- Scarpate per ammorsamento nuovi rilevati</t>
  </si>
  <si>
    <t>A.02.001.f</t>
  </si>
  <si>
    <t>- Dei rilevati con materiale da scavi A1/A3 - Profondità cm 30</t>
  </si>
  <si>
    <t>A.02.002</t>
  </si>
  <si>
    <t>COMPATTAZIONE DEL PIANO DI POSA NEI TRATTI IN TRINCEA</t>
  </si>
  <si>
    <t>A.02.002.a</t>
  </si>
  <si>
    <t>- Su terreni appartenenti ai gruppi A.1, A.2-4, A.2-5, A.3</t>
  </si>
  <si>
    <t>A.02.002.b</t>
  </si>
  <si>
    <t>- Su terreni appartenenti ai gruppi A.4, A.2-6, A.2-7, A.5</t>
  </si>
  <si>
    <t>A.02.003</t>
  </si>
  <si>
    <t>FORNITURA MATERIALI PER RILEVATI DA CAVE CON DISTANZA &lt; 5 KM</t>
  </si>
  <si>
    <t>A.02.004</t>
  </si>
  <si>
    <t>FORNITURA DI TERRENO VEGETALE PER RIVESTIMENTO DELLE SCARPATE</t>
  </si>
  <si>
    <t>A.02.004.b</t>
  </si>
  <si>
    <t>- Dai depositi dell'amministrazione</t>
  </si>
  <si>
    <t>A.02.007</t>
  </si>
  <si>
    <t>SISTEMAZIONE IN RILEVATO O IN RIEMPIMENTO</t>
  </si>
  <si>
    <t>A.02.007.a</t>
  </si>
  <si>
    <t>- Appartenenti ai gruppi A1, A2-4, A2-5, A3</t>
  </si>
  <si>
    <t>A.02.007.b</t>
  </si>
  <si>
    <t>- Appartenenti ai gruppi A2-6, A2-7</t>
  </si>
  <si>
    <t>A.02.007.c</t>
  </si>
  <si>
    <t>- Solo stesa in strati</t>
  </si>
  <si>
    <t>A.02.007.d</t>
  </si>
  <si>
    <t>- Compresa configurazione delle scarpate e profilatura dei cigli</t>
  </si>
  <si>
    <t>A.02.009</t>
  </si>
  <si>
    <t>MATERIALI ARIDI CON FUNZIONE ANTICAPILLARE O FILTRO</t>
  </si>
  <si>
    <t>A.02.015</t>
  </si>
  <si>
    <t>A.02.015.a</t>
  </si>
  <si>
    <t>- Per carico banchine stradali</t>
  </si>
  <si>
    <t>A.02.015.b</t>
  </si>
  <si>
    <t>- Aventi pezzatura compresa tra cm 0,2 e cm 20 se provenienti dagli scavi</t>
  </si>
  <si>
    <t>A.02.015.c</t>
  </si>
  <si>
    <t>- Aventi pezzatura compresa tra cm 0,2 e cm 20 se provenienti da cave di prestito</t>
  </si>
  <si>
    <t>A.02.020</t>
  </si>
  <si>
    <t>STABILIZZAZIONE E SISTEMAZIONE DI TERRENI</t>
  </si>
  <si>
    <t>A.02.020.a</t>
  </si>
  <si>
    <t>- Con uso di cemento</t>
  </si>
  <si>
    <t>A.02.020.b</t>
  </si>
  <si>
    <t>- Con uso di calce</t>
  </si>
  <si>
    <t>A.03.001</t>
  </si>
  <si>
    <t>DEMOLIZIONE DI MURATURE ESCLUSO MURI A SECCO</t>
  </si>
  <si>
    <t>A.03 - DEMOLIZIONI</t>
  </si>
  <si>
    <t>A.03.01 - MURATURE</t>
  </si>
  <si>
    <t>A.03.003</t>
  </si>
  <si>
    <t>DEMOLIZIONE DI FABBRICATI</t>
  </si>
  <si>
    <t>A.03.02 - FABBRICATI</t>
  </si>
  <si>
    <t>A.03.004</t>
  </si>
  <si>
    <t>DEMOLIZIONE DI SOVRASTRUTTURA STRADALE</t>
  </si>
  <si>
    <t>A.03.03 - SOVRASTRUTTURA STRADALE</t>
  </si>
  <si>
    <t>A.03.004.a</t>
  </si>
  <si>
    <t>- Senza reimpiego di materiali</t>
  </si>
  <si>
    <t>A.03.004.b</t>
  </si>
  <si>
    <t>- Con reimpiego di materiali</t>
  </si>
  <si>
    <t>A.03.007</t>
  </si>
  <si>
    <t>DEMOLIZIONE A SEZIONE OBBLIGATA DI PORZIONI DI STRUTTURE IN C.A. E C.A.P.</t>
  </si>
  <si>
    <t>A.03.04 - STRUTTURE IN C.A.P.</t>
  </si>
  <si>
    <t>A.03.007.a</t>
  </si>
  <si>
    <t>- Per porzioni di cubatura maggiore di 0.5 mc</t>
  </si>
  <si>
    <t>A.03.007.b</t>
  </si>
  <si>
    <t>A.03.008</t>
  </si>
  <si>
    <t>DEMOLIZIONE INTEGRALE DI IMPALCATI IN C.A.P. O STRUTTURE SIMILARI</t>
  </si>
  <si>
    <t>A.03.019</t>
  </si>
  <si>
    <t>DEMOLIZIONE INTEGRALE DI STRUTTURE IN C.A. E C.A.P.</t>
  </si>
  <si>
    <t>A.03.025</t>
  </si>
  <si>
    <t>IDRODEMOLIZIONE</t>
  </si>
  <si>
    <t>A.03.025.1a</t>
  </si>
  <si>
    <t>DI SOLETTE DI IMPALCATO IN CEMENTO ARMATO ALL'ESTRADOSSO - Per spessore medio fino a 3 cm</t>
  </si>
  <si>
    <t>A.03.025.1b</t>
  </si>
  <si>
    <t>DI SOLETTE DI IMPALCATO IN CEMENTO ARMATO ALL'ESTRADOSSO - Per spessore medio superiore a 3 cm e per ogni cm in più</t>
  </si>
  <si>
    <t>B.01.001</t>
  </si>
  <si>
    <t>SCAVO DI FONDAZIONE</t>
  </si>
  <si>
    <t>B - OPERE D'ARTE</t>
  </si>
  <si>
    <t>B.01 - SCAVI DI FONDAZIONE - POZZI - DIAFRAMMI</t>
  </si>
  <si>
    <t>B.01.01 - SCAVI DI FONDAZIONE</t>
  </si>
  <si>
    <t>B.01.001.a</t>
  </si>
  <si>
    <t>- A sezione obbligata per profondità fino a m 2.00</t>
  </si>
  <si>
    <t>B.01.005</t>
  </si>
  <si>
    <t>SOVRAPPREZZO AGLI SCAVI DI FONDAZIONE A SEZIONE OBBLIGATA</t>
  </si>
  <si>
    <t>B.01.005.a</t>
  </si>
  <si>
    <t>- Per profondità superiori a m 2.00</t>
  </si>
  <si>
    <t>B.01.005.b</t>
  </si>
  <si>
    <t>- Con battente d'acqua superiore a 20 cm</t>
  </si>
  <si>
    <t>B.01.019</t>
  </si>
  <si>
    <t>SOVRAPREZZO AGLI SCAVI DI FONDAZIONE PER USO DI WELLPOINT</t>
  </si>
  <si>
    <t>B.01.020</t>
  </si>
  <si>
    <t>SOVRAPREZZO ALLO SCAVO PER ESAURIMENTO D'ACQUA OLTRE 20 CM</t>
  </si>
  <si>
    <t>B.01.021</t>
  </si>
  <si>
    <t>NOLEGGIO DI PALANCOLE METALLICHE TIPO LARSSEN</t>
  </si>
  <si>
    <t>B.01.02 - PALANCOLE</t>
  </si>
  <si>
    <t>B.01.021.a</t>
  </si>
  <si>
    <t>- Del peso di 110 - 155 Kg/mq</t>
  </si>
  <si>
    <t>MQS</t>
  </si>
  <si>
    <t>B.01.021.b</t>
  </si>
  <si>
    <t>- Del peso di 156 - 189 Kg/mq</t>
  </si>
  <si>
    <t>B.01.021.c</t>
  </si>
  <si>
    <t>- Del peso di 190 - 195 Kg/mq</t>
  </si>
  <si>
    <t>B.01.022</t>
  </si>
  <si>
    <t>INFISSIONE ED ESTRAZIONE DI PALANCOLE TIPO LARSSEN</t>
  </si>
  <si>
    <t>B.01.022.a</t>
  </si>
  <si>
    <t>INFISSIONE - Del peso di 110 - 155 Kg/mq</t>
  </si>
  <si>
    <t>B.01.022.b</t>
  </si>
  <si>
    <t>INFISSIONE - Del peso di 156 - 189 Kg/mq</t>
  </si>
  <si>
    <t>B.01.022.c</t>
  </si>
  <si>
    <t>INFISSIONE - Del peso di 190 - 195 Kg/mq</t>
  </si>
  <si>
    <t>B.01.022.d</t>
  </si>
  <si>
    <t>INFISSIONE - Compresa la fornitura della palancola senza estrattore</t>
  </si>
  <si>
    <t>B.01.022.e</t>
  </si>
  <si>
    <t>ESTRAZIONE - Del peso di 110 - 155 Kg/mq</t>
  </si>
  <si>
    <t>B.01.022.f</t>
  </si>
  <si>
    <t>ESTRAZIONE - Del peso di 156 - 189 Kg/mq</t>
  </si>
  <si>
    <t>B.01.022.g</t>
  </si>
  <si>
    <t>ESTRAZIONE - Del peso di 190 - 195 Kg/mq</t>
  </si>
  <si>
    <t>B.01.030</t>
  </si>
  <si>
    <t>DIAFRAMMA IN C.A. A PARETE CONTINUA ESCAVAZIONE A SECCO</t>
  </si>
  <si>
    <t>B.01.03 - DIAFRAMMI</t>
  </si>
  <si>
    <t>B.01.030.a</t>
  </si>
  <si>
    <t>- Spessore cm 50</t>
  </si>
  <si>
    <t>B.01.030.b</t>
  </si>
  <si>
    <t>- Spessore cm 60</t>
  </si>
  <si>
    <t>B.01.030.c</t>
  </si>
  <si>
    <t>- Spessore cm 80</t>
  </si>
  <si>
    <t>B.01.030.d</t>
  </si>
  <si>
    <t>- Spessore cm 100</t>
  </si>
  <si>
    <t>B.01.030.e</t>
  </si>
  <si>
    <t>- Spessore cm 120</t>
  </si>
  <si>
    <t>B.01.031</t>
  </si>
  <si>
    <t>DIAFRAMMA A PARETE CONTINUA - ESCAVAZIONE A FANGHI BENTONITICI O SIMILARI</t>
  </si>
  <si>
    <t>B.01.031.a</t>
  </si>
  <si>
    <t>B.01.031.b</t>
  </si>
  <si>
    <t>B.01.031.c</t>
  </si>
  <si>
    <t>B.01.031.d</t>
  </si>
  <si>
    <t>B.01.031.e</t>
  </si>
  <si>
    <t>B.01.035</t>
  </si>
  <si>
    <t>SCAVO A VUOTO X DIAFRAMMA PARETE CONTINUA A SECCO O BENTONITE</t>
  </si>
  <si>
    <t>B.01.035.a</t>
  </si>
  <si>
    <t>B.01.035.b</t>
  </si>
  <si>
    <t>B.01.035.c</t>
  </si>
  <si>
    <t>B.01.035.d</t>
  </si>
  <si>
    <t>B.01.035.e</t>
  </si>
  <si>
    <t>B.01.035.f</t>
  </si>
  <si>
    <t>- Spessore cm 150</t>
  </si>
  <si>
    <t>B.01.040</t>
  </si>
  <si>
    <t>SOVRAPREZZO PER SCAVO DI DIAFRAMMA IN ROCCIA DURA SPESS. CM 50-60</t>
  </si>
  <si>
    <t>B.02.001</t>
  </si>
  <si>
    <t>FORMAZIONE DI COLONNA VERTICALE OD INCLINATA DI TERRENO CONSOLIDATO</t>
  </si>
  <si>
    <t>B.02 - FONDAZIONI - PALI</t>
  </si>
  <si>
    <t>B.02.01 - FORMAZIONE DI COLONNA VERTICALE O INCLINATA (JET-GROUTING)</t>
  </si>
  <si>
    <t>B.02.001.a</t>
  </si>
  <si>
    <t>- Diametro fino a mm 600</t>
  </si>
  <si>
    <t>ML</t>
  </si>
  <si>
    <t>B.02.001.b</t>
  </si>
  <si>
    <t>- Diametro da mm 601 fino a mm 800</t>
  </si>
  <si>
    <t>B.02.001.c</t>
  </si>
  <si>
    <t>- Diametro da mm 801 fino a mm 1200</t>
  </si>
  <si>
    <t>B.02.001.d</t>
  </si>
  <si>
    <t>- Diametro superiore a mm 1200</t>
  </si>
  <si>
    <t>B.02.001.e</t>
  </si>
  <si>
    <t>- Perforazione a vuoto per formazione di colonne per diametro fino a mm 1000</t>
  </si>
  <si>
    <t>B.02.001.f</t>
  </si>
  <si>
    <t>- Perforazione a vuoto per formazione di colonne per diametro oltre mm 1000</t>
  </si>
  <si>
    <t>B.02.005</t>
  </si>
  <si>
    <t>ARMATURA DI COLONNE TERRENO CONSOLIDATO</t>
  </si>
  <si>
    <t>B.02.005.a</t>
  </si>
  <si>
    <t>- In tubi acciaio S275JR/JO- S355JR/JO</t>
  </si>
  <si>
    <t>kG</t>
  </si>
  <si>
    <t>B.02.010</t>
  </si>
  <si>
    <t>ARMATURA DI COLONNE TERRENO CONSOLIDATO INTRODOTTE A GRAVITÀ</t>
  </si>
  <si>
    <t>B.02.010.a</t>
  </si>
  <si>
    <t>- Esecuzione perforo diametro mm 140 in colonne di terreno consolidate</t>
  </si>
  <si>
    <t>B.02.010.b</t>
  </si>
  <si>
    <t>- Armatura tubi in acciaio compreso manicotti, giunzioni ecc</t>
  </si>
  <si>
    <t>B.02.030</t>
  </si>
  <si>
    <t>PALI TRIVELLATI GRANDE DIAMETRO REALIZZATI A SECCO SENZA RIVESTIMENTO</t>
  </si>
  <si>
    <t>B.02.02 - PALI DI FONDAZIONE</t>
  </si>
  <si>
    <t>B.02.030.a</t>
  </si>
  <si>
    <t>- Diametri mm 1800</t>
  </si>
  <si>
    <t>B.02.035</t>
  </si>
  <si>
    <t>PALI TRIVELLATI GRANDE DIAMETRO ESCLUSA ROCCIA LAPIDEA</t>
  </si>
  <si>
    <t>B.02.035.a</t>
  </si>
  <si>
    <t>- Diametri mm 800</t>
  </si>
  <si>
    <t>B.02.035.b</t>
  </si>
  <si>
    <t>- Diametri mm 1000</t>
  </si>
  <si>
    <t>B.02.035.c</t>
  </si>
  <si>
    <t>- Diametri mm 1200</t>
  </si>
  <si>
    <t>B.02.035.d</t>
  </si>
  <si>
    <t>- Diametri mm 1500</t>
  </si>
  <si>
    <t>B.02.035.e</t>
  </si>
  <si>
    <t>B.02.035.f</t>
  </si>
  <si>
    <t>- Diametri mm 2000</t>
  </si>
  <si>
    <t>B.02.040</t>
  </si>
  <si>
    <t>PALI GRANDE DIAMETRO ESEGUITI CON USO DI FANGHI BENTONITICI</t>
  </si>
  <si>
    <t>B.02.040.a</t>
  </si>
  <si>
    <t>B.02.040.b</t>
  </si>
  <si>
    <t>B.02.040.c</t>
  </si>
  <si>
    <t>B.02.040.d</t>
  </si>
  <si>
    <t>B.02.040.e</t>
  </si>
  <si>
    <t>B.02.040.f</t>
  </si>
  <si>
    <t>- Diametri mm 2500</t>
  </si>
  <si>
    <t>B.02.045</t>
  </si>
  <si>
    <t>SOVRAPPREZZO AI PALI TRIVELLATI A GRANDE DIAMETRO</t>
  </si>
  <si>
    <t>B.02.048</t>
  </si>
  <si>
    <t>LAMIERINO IN ACCIAIO S275 PER PROTEZIONE PALI TRIVELLATI</t>
  </si>
  <si>
    <t>B.02.050</t>
  </si>
  <si>
    <t>B.02.050.a</t>
  </si>
  <si>
    <t>- Con tubo forma del diametro esterno di mm 300</t>
  </si>
  <si>
    <t>B.02.050.b</t>
  </si>
  <si>
    <t>- Con tubo forma del diametro esterno di mm 400</t>
  </si>
  <si>
    <t>B.02.050.c</t>
  </si>
  <si>
    <t>- Con tubo forma del diametro esterno di mm 600</t>
  </si>
  <si>
    <t>B.02.060</t>
  </si>
  <si>
    <t>PALI TRIVELLATI IN GHIAIA DI CONSOLIDAMENTO TERRENO</t>
  </si>
  <si>
    <t>B.02.060.a</t>
  </si>
  <si>
    <t>- Diametri mm 600</t>
  </si>
  <si>
    <t>B.02.100</t>
  </si>
  <si>
    <t>PERFORAZIONE MICROPALI SUBVERTICALI AD INCAMICIATURA PARZIALE IN QUALSIASI MATERIA</t>
  </si>
  <si>
    <t>B.02.03 - MICROPALI</t>
  </si>
  <si>
    <t>B.02.100.a</t>
  </si>
  <si>
    <t>- Diametro esterno mm 30/65</t>
  </si>
  <si>
    <t>B.02.100.b</t>
  </si>
  <si>
    <t>- Diametro esterno mm 66/90</t>
  </si>
  <si>
    <t>B.02.100.c</t>
  </si>
  <si>
    <t>- Diametro esterno mm 91/140</t>
  </si>
  <si>
    <t>B.02.100.d</t>
  </si>
  <si>
    <t>- Diametro esterno mm 141/190</t>
  </si>
  <si>
    <t>B.02.100.e</t>
  </si>
  <si>
    <t>- Diametro esterno mm 191/240</t>
  </si>
  <si>
    <t>B.02.105</t>
  </si>
  <si>
    <t>GETTO DI MICROPALI SUBVERTICALI - GETTO A GRAVITÀ O BASSA PRESSIONE</t>
  </si>
  <si>
    <t>B.02.105.a</t>
  </si>
  <si>
    <t>- Diametro esterno mm 30/90</t>
  </si>
  <si>
    <t>B.02.105.b</t>
  </si>
  <si>
    <t>B.02.105.c</t>
  </si>
  <si>
    <t>B.02.105.d</t>
  </si>
  <si>
    <t>B.02.106</t>
  </si>
  <si>
    <t>GETTO DI MICROPALI SUBVERTICALI - INIEZIONE AD ALTA PRESSIONE</t>
  </si>
  <si>
    <t>B.02.106.a</t>
  </si>
  <si>
    <t>B.02.106.b</t>
  </si>
  <si>
    <t>B.02.106.c</t>
  </si>
  <si>
    <t>B.02.106.d</t>
  </si>
  <si>
    <t>B.02.110</t>
  </si>
  <si>
    <t>TUBO PER MICROPALI DI OGNI DIMENSIONE</t>
  </si>
  <si>
    <t>B.02.110.a</t>
  </si>
  <si>
    <t>- In ferro saldato</t>
  </si>
  <si>
    <t>B.02.110.b</t>
  </si>
  <si>
    <t>- In acciaio S355 con o senza valvolatura</t>
  </si>
  <si>
    <t>B.02.110.c</t>
  </si>
  <si>
    <t>- Compenso per ogni valvola effettivamente iniettata</t>
  </si>
  <si>
    <t>CAD</t>
  </si>
  <si>
    <t>B.02.115</t>
  </si>
  <si>
    <t>FORNITURA IN OPERA DI PROFILATI ACCIAIO NP.IPE</t>
  </si>
  <si>
    <t>B.02.130</t>
  </si>
  <si>
    <t>PERFORAZIONI SUBORIZZONTALI AD INCAMICIATURA PARZIALE IN QUALSIASI MATERIA</t>
  </si>
  <si>
    <t>B.02.130.a</t>
  </si>
  <si>
    <t>- Del diametro mm 30/90</t>
  </si>
  <si>
    <t>B.02.130.b</t>
  </si>
  <si>
    <t>- Del diametro mm 91/140</t>
  </si>
  <si>
    <t>B.02.130.c</t>
  </si>
  <si>
    <t>- Del diametro mm 141/190</t>
  </si>
  <si>
    <t>B.02.130.d</t>
  </si>
  <si>
    <t>- Del diametro mm 191/240</t>
  </si>
  <si>
    <t>B.02.135.1</t>
  </si>
  <si>
    <t>INIEZIONI PER MICROPALI SUBORIZZONTALI - BASSA PRESSIONE</t>
  </si>
  <si>
    <t>B.02.135.1.a</t>
  </si>
  <si>
    <t>- Perforo mm 60 - 90</t>
  </si>
  <si>
    <t>B.02.135.1.b</t>
  </si>
  <si>
    <t>- Perforo mm 91 - 140</t>
  </si>
  <si>
    <t>B.02.135.1.c</t>
  </si>
  <si>
    <t>- Perforo mm 141 - 190</t>
  </si>
  <si>
    <t>B.02.135.1.d</t>
  </si>
  <si>
    <t>- Perforo mm 191 - 240</t>
  </si>
  <si>
    <t>B.02.135.2</t>
  </si>
  <si>
    <t>INIEZIONI PER MICROPALI SUBORIZZONTALI - RIPETUTE AD ALTA PRESSIONE</t>
  </si>
  <si>
    <t>B.02.135.2.a</t>
  </si>
  <si>
    <t>B.02.135.2.b</t>
  </si>
  <si>
    <t>B.02.135.2.c</t>
  </si>
  <si>
    <t>B.02.135.2.d</t>
  </si>
  <si>
    <t>B.02.140</t>
  </si>
  <si>
    <t>TREFOLO PER TIRANTI IN ACCIAIO ARMONICO ESCLUSE TESTATE D'ANCORAGGIO</t>
  </si>
  <si>
    <t>B.02.140.a</t>
  </si>
  <si>
    <t>- Tirante iniettato per tensione di esercizio fino a 30 Ton</t>
  </si>
  <si>
    <t>B.02.140.b</t>
  </si>
  <si>
    <t>- Tirante iniettato per tensione di esercizio da 31 a 45 Ton</t>
  </si>
  <si>
    <t>B.02.140.c</t>
  </si>
  <si>
    <t>- Tirante iniettato per tensione di esercizio da 46 A 60 Ton</t>
  </si>
  <si>
    <t>B.02.140.d</t>
  </si>
  <si>
    <t>- Tirante iniettato per tensione di esercizio da 61 A 75 Ton</t>
  </si>
  <si>
    <t>B.02.140.e</t>
  </si>
  <si>
    <t>- Tirante iniettato per tensione di esercizio da 76 A 90 Ton</t>
  </si>
  <si>
    <t>B.02.142</t>
  </si>
  <si>
    <t>TESTATE DI ANCORAGGIO PER TIRANTI DI QUALUNQUE TENSIONE</t>
  </si>
  <si>
    <t>B.02.300</t>
  </si>
  <si>
    <t>VIBROINFISSIONE DI TUBI METALLICI DIAM.Ø323.9 mm SPESSORE 8 mm PER OPERE DI FONDAZIONE</t>
  </si>
  <si>
    <t>B.03.015</t>
  </si>
  <si>
    <t>MURATURA IN MATTONI PIENI</t>
  </si>
  <si>
    <t>B.03 - MURATURE - CONGLOMERATI CEMENTIZI</t>
  </si>
  <si>
    <t>B.03.01 - MURATURE</t>
  </si>
  <si>
    <t>B.03.031</t>
  </si>
  <si>
    <t>B.03.02 - CONGLOMERATI CEMENTIZI</t>
  </si>
  <si>
    <t>B.03.031.a</t>
  </si>
  <si>
    <t>B.03.031.b</t>
  </si>
  <si>
    <t>B.03.031.c</t>
  </si>
  <si>
    <t>B.03.031.d</t>
  </si>
  <si>
    <t>B.03.035</t>
  </si>
  <si>
    <t>B.03.035.a</t>
  </si>
  <si>
    <t>B.03.035.b</t>
  </si>
  <si>
    <t>B.03.035.c</t>
  </si>
  <si>
    <t>B.03.035.d</t>
  </si>
  <si>
    <t>B.03.040</t>
  </si>
  <si>
    <t>CALCESTRUZZO PER OPERE IN C.A.P. O PER ELEMENTI PREFABBRICATI</t>
  </si>
  <si>
    <t>B.03.040.a</t>
  </si>
  <si>
    <t>B.03.040.b</t>
  </si>
  <si>
    <t>B.03.065</t>
  </si>
  <si>
    <t>SOVRAPPREZZO PERCENTUALE PER GETTI DI CONGLOMERATO CEMENTIZIO, DI CUI AI PRECEDENTI ARTICOLI</t>
  </si>
  <si>
    <t>B.03.065.a</t>
  </si>
  <si>
    <t>- Per quantitativi uguali o inferiori a mc 2,00</t>
  </si>
  <si>
    <t>B.03.065.b</t>
  </si>
  <si>
    <t>- Per quantitativi superiori a mc 2,00 ed inferiori a mc 5,00</t>
  </si>
  <si>
    <t>B.04.001</t>
  </si>
  <si>
    <t>CASSEFORME PIANE ORIZZONTALI O VERTICALI PER CONGLOMERATI CEMENTIZI</t>
  </si>
  <si>
    <t>B.04 - CASSEFORME - ARMATURE - CENTINATURE</t>
  </si>
  <si>
    <t>B.04.01 - CASSEFORMI</t>
  </si>
  <si>
    <t>B.04.002</t>
  </si>
  <si>
    <t>CASSERATURE CURVE O BOMBATE PER STRUTTURE SPECIALI</t>
  </si>
  <si>
    <t>B.04.004</t>
  </si>
  <si>
    <t>ARMATURA PER CASSERI ORIZZONTALI O SUBORIZZONTALI PER STRUTTURE RETTILINEE</t>
  </si>
  <si>
    <t>B.04.02 - ARMATURE PER CASSERI</t>
  </si>
  <si>
    <t>B.04.004.a</t>
  </si>
  <si>
    <t>- Luce da m 2,01 a m 10,00</t>
  </si>
  <si>
    <t>B.04.004.b</t>
  </si>
  <si>
    <t>- Luce da m 10,01 a m 18,00</t>
  </si>
  <si>
    <t>B.04.004.c</t>
  </si>
  <si>
    <t>- Luce da m 18,01 a m 27,00</t>
  </si>
  <si>
    <t>B.04.004.d</t>
  </si>
  <si>
    <t>- Luce da m 27,01 a m 32,00</t>
  </si>
  <si>
    <t>B.04.004.e</t>
  </si>
  <si>
    <t>- Luce da m 32,01 a m 40,00</t>
  </si>
  <si>
    <t>B.04.004.f</t>
  </si>
  <si>
    <t>- Luce da m 40,01 a m 45,00</t>
  </si>
  <si>
    <t>B.04.016</t>
  </si>
  <si>
    <t>COPPELLA PREFABBRICATA O CASSAFORMA X SOLETTE SU TRAVI VARATE</t>
  </si>
  <si>
    <t>B.04.03 - COPPELLA PREFABBRICATA</t>
  </si>
  <si>
    <t>B.04.018</t>
  </si>
  <si>
    <t>POSA IN OPERA (VARO) TRAVI COSTRUITE FUORI OPERA X IMPALCATI</t>
  </si>
  <si>
    <t>B.04.04 - POSA IN OPERA TRAVI (VARO)</t>
  </si>
  <si>
    <t>B.04.018.a</t>
  </si>
  <si>
    <t>- Per travi da m 2,01 a m 8,00</t>
  </si>
  <si>
    <t>B.04.018.b</t>
  </si>
  <si>
    <t>- Per travi da m 8,01 a m 15,00</t>
  </si>
  <si>
    <t>B.04.018.c</t>
  </si>
  <si>
    <t>- Per travi da m 15,01 a m 25,00.</t>
  </si>
  <si>
    <t>B.04.018.d</t>
  </si>
  <si>
    <t>- Per travi da m 25,01 a m 35,00</t>
  </si>
  <si>
    <t>B.04.018.e</t>
  </si>
  <si>
    <t>- Per travi da m 35,01 a m 45,00</t>
  </si>
  <si>
    <t>B.05.001</t>
  </si>
  <si>
    <t>B.05 - ACCIAI E STRUTTURE IN ACCIAIO</t>
  </si>
  <si>
    <t>B.05.01 - STRUTTURE IN ACCIAIO</t>
  </si>
  <si>
    <t>B.05.001.a</t>
  </si>
  <si>
    <t>B.05.001.b</t>
  </si>
  <si>
    <t>B.05.002</t>
  </si>
  <si>
    <t>STRUTTURE IN ACCIAIO AUTOPROTETTO TIPO S355JOW (UNI EN 10155) A DOPPIO T - LUCI 40,01 - 70,00 M</t>
  </si>
  <si>
    <t>B.05.002.a</t>
  </si>
  <si>
    <t>- Varo di punta</t>
  </si>
  <si>
    <t>B.05.002.b</t>
  </si>
  <si>
    <t>- Varo dal basso</t>
  </si>
  <si>
    <t>B.05.007</t>
  </si>
  <si>
    <t>STRUTTURE IN ACCIAIO AUTOPROTETTO TIPO S355JOW (UNI EN 10155) A CASSONE APERTO - Luci 25.00 - 40.00 m</t>
  </si>
  <si>
    <t>B.05.007.b</t>
  </si>
  <si>
    <t>B.05.009</t>
  </si>
  <si>
    <t>STRUTTURE IN ACCIAIO AUTOPROTETTO TIPO S355JOW (UNI EN 10155) A CASSONE APERTO - Luci 40.01 a 70.00 m</t>
  </si>
  <si>
    <t>B.05.009.b</t>
  </si>
  <si>
    <t>B.05.017</t>
  </si>
  <si>
    <t>STRUTTURE IN ACCIAIO PER PONTI E CAVALCAVIA</t>
  </si>
  <si>
    <t>B.05.017.a</t>
  </si>
  <si>
    <t>- Acciaio laminato S355JR</t>
  </si>
  <si>
    <t>B.05.017.b</t>
  </si>
  <si>
    <t>- Acciaio laminato S275</t>
  </si>
  <si>
    <t>B.05.017.c</t>
  </si>
  <si>
    <t>- Acciaio laminato S355</t>
  </si>
  <si>
    <t>B.05.030</t>
  </si>
  <si>
    <t>ACCIAI E STRUTTURE IN ACCIAIO - IN BARRE TONDE B450C BARRE AD ADERENZA MIGLIORATA</t>
  </si>
  <si>
    <t>B.05.02 - ACCIAIO</t>
  </si>
  <si>
    <t>B.05.050</t>
  </si>
  <si>
    <t>B.05.050.a</t>
  </si>
  <si>
    <t>- Rete in acciaio B450C</t>
  </si>
  <si>
    <t>B.05.050.b</t>
  </si>
  <si>
    <t>- In acciaio INOX AISI 316L</t>
  </si>
  <si>
    <t>B.05.050.c</t>
  </si>
  <si>
    <t>- In acciaio ACCIAIO INOX AISI 304L</t>
  </si>
  <si>
    <t>B.05.060</t>
  </si>
  <si>
    <t>SOVRAPREZZO ALL'ACCIAIO PER ZINCATURA A CALDO</t>
  </si>
  <si>
    <t>B.06.010</t>
  </si>
  <si>
    <t>TRATTAMENTO PROTETTIVO PER SUPERFICI DI CLS IN INTRADOSSO</t>
  </si>
  <si>
    <t>B.06 - OPERE DI RIVESTIMENTO E PROTEZIONE</t>
  </si>
  <si>
    <t>B.06.01 - TRATTAMENTO PROTETTIVO</t>
  </si>
  <si>
    <t>B.06.010.a</t>
  </si>
  <si>
    <t>- Leggero: 1° strato 35 MCR, 2° e 3° strato di 60 micron</t>
  </si>
  <si>
    <t>B.06.010.b</t>
  </si>
  <si>
    <t>- Pesante: 1° strato 40 MCR, 2° e 3° strato di 150 micron</t>
  </si>
  <si>
    <t>B.06.011</t>
  </si>
  <si>
    <t>TRATTAMENTO PROTETTIVO PER SUPERFICI D'ESTRADOSSO D'IMPALCATO</t>
  </si>
  <si>
    <t>B.06.026</t>
  </si>
  <si>
    <t>INTONACO LISCIO DI CEMENTO</t>
  </si>
  <si>
    <t>B.06.02 - RIVESTIMENTI</t>
  </si>
  <si>
    <t>B.06.080</t>
  </si>
  <si>
    <t>CAPPA IN ASFALTO NATURALE DELLO SPESSORE FINITO DI MM 20</t>
  </si>
  <si>
    <t>B.06.03 - TRATTAMENTO IMPERMEABILIZZANTE</t>
  </si>
  <si>
    <t>B.06.081</t>
  </si>
  <si>
    <t>CAPPA IN ASFALTO SINTETICO</t>
  </si>
  <si>
    <t>B.06.081.a</t>
  </si>
  <si>
    <t>- Dello spessore finito di mm 10</t>
  </si>
  <si>
    <t>B.06.081.b</t>
  </si>
  <si>
    <t>- Dello spessore finito di mm 20</t>
  </si>
  <si>
    <t>B.06.095</t>
  </si>
  <si>
    <t>IMPERMEABILIZZAZIONE DI SUPERFICI DI CLS CON TELI PVC 2 MM</t>
  </si>
  <si>
    <t>B.06.110</t>
  </si>
  <si>
    <t>IMPERMEABILIZZAZIONI BENTONITICHE</t>
  </si>
  <si>
    <t>B.06.110.b</t>
  </si>
  <si>
    <t>- Su superfici orizzontali, teli da 2,5 x 22,5 m</t>
  </si>
  <si>
    <t>B.06.110.e</t>
  </si>
  <si>
    <t>- Su superfici verticali, teli da 2,5 x 22,5 m</t>
  </si>
  <si>
    <t>B.06.120</t>
  </si>
  <si>
    <t>SIGILLATURA BENTONITICA RIPRESE DI GETTO</t>
  </si>
  <si>
    <t>B.07.002</t>
  </si>
  <si>
    <t>TIRANTE DI ANCORAGGIO FORMATO DA BARRE IN ACCIAIO CLASSE B450C CON FYK &gt;=430 MPA E FYK &gt;=540 MPA</t>
  </si>
  <si>
    <t>B.07 - INIEZIONI - APPOGGI - GIUNTI - FINITURE</t>
  </si>
  <si>
    <t>B.07.01 - INIEZIONI</t>
  </si>
  <si>
    <t>B.07.005</t>
  </si>
  <si>
    <t>APPARECCHIO DI APPOGGIO TIPO FISSO A DISCO ELASTOMERICO CONFINATO</t>
  </si>
  <si>
    <t>B.07.02 - APPOGGI</t>
  </si>
  <si>
    <t>B.07.005.a</t>
  </si>
  <si>
    <t>- Per carichi da 500 a 1500 KN</t>
  </si>
  <si>
    <t>kN</t>
  </si>
  <si>
    <t>B.07.005.b</t>
  </si>
  <si>
    <t>- Per carichi da 1501 a 2500 KN</t>
  </si>
  <si>
    <t>B.07.005.c</t>
  </si>
  <si>
    <t>- Per carichi da 2501 a 10000 KN</t>
  </si>
  <si>
    <t>B.07.005.d</t>
  </si>
  <si>
    <t>- Per carichi oltre 10000 KN</t>
  </si>
  <si>
    <t>B.07.006</t>
  </si>
  <si>
    <t>APPARECCHIO DI APPOGGIO TIPO MULTIDIREZIONALE A DISCO ELASTOMERICO CONFINATO</t>
  </si>
  <si>
    <t>B.07.006.a</t>
  </si>
  <si>
    <t>B.07.006.b</t>
  </si>
  <si>
    <t>B.07.006.c</t>
  </si>
  <si>
    <t>B.07.006.d</t>
  </si>
  <si>
    <t>B.07.007</t>
  </si>
  <si>
    <t>APPARECCHIO DI APPOGGIO TIPO UNIDIREZIONALE A DISCO ELASTOMERICO CONFINATO</t>
  </si>
  <si>
    <t>B.07.007.a</t>
  </si>
  <si>
    <t>- Per carichi da 500 a 1500 kKN</t>
  </si>
  <si>
    <t>B.07.007.b</t>
  </si>
  <si>
    <t>B.07.007.c</t>
  </si>
  <si>
    <t>B.07.007.d</t>
  </si>
  <si>
    <t>B.07.008.1</t>
  </si>
  <si>
    <t>SOVRAPPREZZO PER APPARECCHI DI APPOGGIO A DISCO ELASTOMERICO CONFINATO - Per carichi orizzontali oltre il 10% del carico verticale</t>
  </si>
  <si>
    <t>B.07.008.1.a</t>
  </si>
  <si>
    <t>- Dall' 11% fino al 30%</t>
  </si>
  <si>
    <t>B.07.008.1.b</t>
  </si>
  <si>
    <t>- Dall' 31% fino al 70%</t>
  </si>
  <si>
    <t>B.07.008.2</t>
  </si>
  <si>
    <t>SOVRAPPREZZO PER APPARECCHI DI APPOGGIO A DISCO ELASTOMERICO CONFINATO - Per spostamenti longitudinali superiori a +/- 50 mm</t>
  </si>
  <si>
    <t>B.07.008.2.a</t>
  </si>
  <si>
    <t>- Da +/- 51 fino a +/- 150 mm</t>
  </si>
  <si>
    <t>B.07.008.2.b</t>
  </si>
  <si>
    <t>- Da +/- 151 fino a +/- 250 mm</t>
  </si>
  <si>
    <t>B.07.008.3</t>
  </si>
  <si>
    <t>SOVRAPPREZZO PER APPARECCHI DI APPOGGIO A DISCO ELASTOMERICO CONFINATO - Per spostamenti trasversali superiori a +/- 20 mm</t>
  </si>
  <si>
    <t>B.07.008.3.a</t>
  </si>
  <si>
    <t>- Da +/- 21 fino a +/- 150 mm</t>
  </si>
  <si>
    <t>B.07.008.3.b</t>
  </si>
  <si>
    <t>B.07.008.4</t>
  </si>
  <si>
    <t>SOVRAPPREZZO PER APPARECCHI DI APPOGGIO A DISCO ELASTOMERICO CONFINATO - PER ROTAZIONI DA OLTRE 0,01 RAD. A 0,02 RAD.</t>
  </si>
  <si>
    <t>B.07.010</t>
  </si>
  <si>
    <t>APPARECCHI DI APPOGGIO IN ELASTOMERO ARMATO</t>
  </si>
  <si>
    <t>B.07.010.a</t>
  </si>
  <si>
    <t>- Per appoggi aventi una dimensione totale compresa tra 10 e 50 dmc</t>
  </si>
  <si>
    <t>DMC</t>
  </si>
  <si>
    <t>B.07.010.b</t>
  </si>
  <si>
    <t>- Sovrapprezzo alla voce B.07.010.a per appoggi aventi una dimensione inferiore a 10 dmc</t>
  </si>
  <si>
    <t>B.07.010.c</t>
  </si>
  <si>
    <t>- Sovrapprezzo alla voce B.07.010.a per appoggi aventi una dimensione superiore a 50 dmc</t>
  </si>
  <si>
    <t>B.07.010.d</t>
  </si>
  <si>
    <t>- Sovrapprezzo alla voce B.07.010.a per appoggi vulcanizzati a piastre di acciaio superiori ed inferiori</t>
  </si>
  <si>
    <t>B.07.015</t>
  </si>
  <si>
    <t>FORNITURA E POSA DI MALTA REOPLASTICA E/O EPOSSIDICA</t>
  </si>
  <si>
    <t>B.07.04 - FINITURE</t>
  </si>
  <si>
    <t>B.07.015.a</t>
  </si>
  <si>
    <t>- Malta reoplastica</t>
  </si>
  <si>
    <t>B.07.015.b</t>
  </si>
  <si>
    <t>- Malta di resina epossidica</t>
  </si>
  <si>
    <t>B.07.019</t>
  </si>
  <si>
    <t>INGHISAGGIO APPOGGI</t>
  </si>
  <si>
    <t>B.07.019.a</t>
  </si>
  <si>
    <t>- Per appoggio fino a 3000 kN</t>
  </si>
  <si>
    <t>B.07.019.b</t>
  </si>
  <si>
    <t>- Per appoggio fino a 5000 kN</t>
  </si>
  <si>
    <t>B.07.035</t>
  </si>
  <si>
    <t xml:space="preserve">DISPOSITIVI DI VINCOLO DINAMICO (ACCOPPIATORI ANTISISMICI) </t>
  </si>
  <si>
    <t>B.07.035.1</t>
  </si>
  <si>
    <t>- Per dispositivi con corsa fino ad un massimo di 100 mm (+/-50 mm)</t>
  </si>
  <si>
    <t>B.07.035.1.a</t>
  </si>
  <si>
    <t>- Per un carico fino a 500 kN</t>
  </si>
  <si>
    <t>B.07.035.1.b</t>
  </si>
  <si>
    <t>- Per un carico da 501 a 1500 kN</t>
  </si>
  <si>
    <t>B.07.035.1.c</t>
  </si>
  <si>
    <t>- Per un carico da 1501 a 6000 kN</t>
  </si>
  <si>
    <t>B.07.035.2</t>
  </si>
  <si>
    <t>- Sovrapprezzo per corsa maggiore di 100 mm</t>
  </si>
  <si>
    <t>B.07.035.2.a</t>
  </si>
  <si>
    <t>- Per corsa da +/- 51 a +/- 100 mm</t>
  </si>
  <si>
    <t>B.07.035.2.b</t>
  </si>
  <si>
    <t>- Per corsa da +/- 101 a +/- 200 mm</t>
  </si>
  <si>
    <t>B.07.035.2.c</t>
  </si>
  <si>
    <t>- Per corsa da  +/- 201 a +/- 300 mm</t>
  </si>
  <si>
    <t>B.07.050</t>
  </si>
  <si>
    <t>FORNITURA E POSA IN OPERA DI GIUNTO IN ELASTOMERO ARMATO</t>
  </si>
  <si>
    <t>B.07.03 - GIUNTI</t>
  </si>
  <si>
    <t>B.07.050.a</t>
  </si>
  <si>
    <t>- Per scorrimento fino a mm 50</t>
  </si>
  <si>
    <t>B.07.050.b</t>
  </si>
  <si>
    <t>- Per scorrimento fino a mm 100</t>
  </si>
  <si>
    <t>B.07.050.c</t>
  </si>
  <si>
    <t>- Per scorrimento fino a mm 200</t>
  </si>
  <si>
    <t>B.07.050.d</t>
  </si>
  <si>
    <t>- Per scorrimento fino a mm 300</t>
  </si>
  <si>
    <t>B.07.050.e</t>
  </si>
  <si>
    <t>- Per scorrimento fino a mm 400</t>
  </si>
  <si>
    <t>B.07.050.f</t>
  </si>
  <si>
    <t>- Per scorrimento fino a mm 600</t>
  </si>
  <si>
    <t>B.07.050.g</t>
  </si>
  <si>
    <t>- Per scorrimento fino a mm 800</t>
  </si>
  <si>
    <t>B.07.050.h</t>
  </si>
  <si>
    <t>- Per scorrimento fino a mm 1000</t>
  </si>
  <si>
    <t>B.07.060</t>
  </si>
  <si>
    <t>GIUNTO DI CORDOLO E MARCIAPIEDE</t>
  </si>
  <si>
    <t>B.07.060.a</t>
  </si>
  <si>
    <t>B.07.060.b</t>
  </si>
  <si>
    <t>B.07.060.c</t>
  </si>
  <si>
    <t>B.07.060.d</t>
  </si>
  <si>
    <t>B.07.060.e</t>
  </si>
  <si>
    <t>B.07.060.f</t>
  </si>
  <si>
    <t>B.07.060.g</t>
  </si>
  <si>
    <t>- Per scorrimento fino a mm 700</t>
  </si>
  <si>
    <t>B.07.060.h</t>
  </si>
  <si>
    <t>B.07.060.i</t>
  </si>
  <si>
    <t>- Per scorrimento fino a mm 900</t>
  </si>
  <si>
    <t>B.07.060.l</t>
  </si>
  <si>
    <t>B.07.090</t>
  </si>
  <si>
    <t>GIUNTO DI DILATAZIONE SOTTOPAVIMENTAZIONE IN NEOPRENE: S&lt; 50 MM</t>
  </si>
  <si>
    <t>B.07.115</t>
  </si>
  <si>
    <t>FORNITURA E POSA IN OPERA DI MANUFATTI IN FERRO LAVORATO</t>
  </si>
  <si>
    <t>B.07.115.a</t>
  </si>
  <si>
    <t>- Compresa verniciatura con due mani vernice e una mano antiruggine</t>
  </si>
  <si>
    <t>B.07.115.b</t>
  </si>
  <si>
    <t>- Compresa zincatura forte</t>
  </si>
  <si>
    <t>B.07.120</t>
  </si>
  <si>
    <t>B.07.130</t>
  </si>
  <si>
    <t>APPARECCHI D’APPOGGIO CON DISSIPATORI MECCANICI A RISPOSTA ISTERETICA</t>
  </si>
  <si>
    <t>B.08.002.1</t>
  </si>
  <si>
    <t>PANNELLI PREFABBRICATI IN C.A. A FACCIAVISTA E CASSERATURA GETTI</t>
  </si>
  <si>
    <t>B.08 - MANUFATTI PREFABBRICATI</t>
  </si>
  <si>
    <t>B.08.01 - PANNELLI PREFABBRICATI</t>
  </si>
  <si>
    <t>B.08.003</t>
  </si>
  <si>
    <t>TRAVI PREFABBRICATE IN C.A.P.</t>
  </si>
  <si>
    <t>B.08.02 - TRAVI PREFABBRICATE IN C.A.P.</t>
  </si>
  <si>
    <t>B.08.003.1</t>
  </si>
  <si>
    <t>- TRAVI A "T" O A "I"</t>
  </si>
  <si>
    <t>B.08.003.1.a</t>
  </si>
  <si>
    <t>- Per lunghezze da 10.00 a 12.00 m</t>
  </si>
  <si>
    <t>B.08.003.1.b</t>
  </si>
  <si>
    <t>- Per lunghezze da 12,01 a 15,00 m</t>
  </si>
  <si>
    <t>B.08.003.1.c</t>
  </si>
  <si>
    <t>- Per lunghezze da 15,01 a 20,00 m</t>
  </si>
  <si>
    <t>B.08.003.1.d</t>
  </si>
  <si>
    <t>- Per lunghezze da 20,01 a 25,00 m</t>
  </si>
  <si>
    <t>B.08.003.1.e</t>
  </si>
  <si>
    <t>- Per lunghezze da 25,01 a 30,00 m</t>
  </si>
  <si>
    <t>B.08.003.1.f</t>
  </si>
  <si>
    <t>- Per lunghezze da 30,01 a 35,00 m</t>
  </si>
  <si>
    <t>B.08.003.1.g</t>
  </si>
  <si>
    <t>- Per lunghezze da 35,01 a 40,00 m</t>
  </si>
  <si>
    <t>B.08.003.2</t>
  </si>
  <si>
    <t>- TRAVI A "V"</t>
  </si>
  <si>
    <t>B.08.003.2.a</t>
  </si>
  <si>
    <t>B.08.003.2.b</t>
  </si>
  <si>
    <t>B.08.003.2.c</t>
  </si>
  <si>
    <t>B.08.003.2.d</t>
  </si>
  <si>
    <t>B.08.003.2.e</t>
  </si>
  <si>
    <t>B.08.003.2.f</t>
  </si>
  <si>
    <t>B.08.003.2.g</t>
  </si>
  <si>
    <t>B.08.003.3</t>
  </si>
  <si>
    <t>- TRAVI A "OMEGA"</t>
  </si>
  <si>
    <t>B.08.003.3.a</t>
  </si>
  <si>
    <t>B.08.003.3.b</t>
  </si>
  <si>
    <t>B.08.003.3.c</t>
  </si>
  <si>
    <t>B.08.003.3.d</t>
  </si>
  <si>
    <t>B.08.003.3.e</t>
  </si>
  <si>
    <t>B.08.003.3.f</t>
  </si>
  <si>
    <t>B.08.003.3.g</t>
  </si>
  <si>
    <t>B.08.009</t>
  </si>
  <si>
    <t>SCATOLARE PREFABBRICATO PER PONTICELLI E SOTTOPASSI IN C.A.V.</t>
  </si>
  <si>
    <t>B.08.03 - SCATOLARI PREFABBRICATI PER SOTTOPASSI</t>
  </si>
  <si>
    <t>B.08.009.a</t>
  </si>
  <si>
    <t>- Delle dimensioni ml 2.75 x 2.50</t>
  </si>
  <si>
    <t>B.08.009.b</t>
  </si>
  <si>
    <t>- Delle dimensioni ml 3.00 x 4.00</t>
  </si>
  <si>
    <t>B.08.009.c</t>
  </si>
  <si>
    <t>- Delle dimensioni ml 4.00 x 4.00</t>
  </si>
  <si>
    <t>B.08.010</t>
  </si>
  <si>
    <t>IMPALCATO DA PONTE A TRAVI ACCOSTATE A FILI ADERENTI E SOLETTA</t>
  </si>
  <si>
    <t>B.08.04 - IMPALCATI DA PONTE CON TRAVI</t>
  </si>
  <si>
    <t>B.08.010.a</t>
  </si>
  <si>
    <t>- Luci da ml 3,00 a ml 6,00</t>
  </si>
  <si>
    <t>B.08.010.b</t>
  </si>
  <si>
    <t>- Luci da ml 6,01 a ml 8,00</t>
  </si>
  <si>
    <t>B.08.010.c</t>
  </si>
  <si>
    <t>- Luci da ml 8,01 a ml 10,00</t>
  </si>
  <si>
    <t>B.08.011</t>
  </si>
  <si>
    <t>IMPALCATI DA PONTE COSTITUITI DA TRAVI VARATE E SOLETTA GETTATA</t>
  </si>
  <si>
    <t>B.08.011.c</t>
  </si>
  <si>
    <t>- Per luci da ml 14,01 a ml 16,00</t>
  </si>
  <si>
    <t>B.08.015</t>
  </si>
  <si>
    <t>SCATOLARI PREFABBRICATI ARCO A DUE CERNIERE PER PONTI</t>
  </si>
  <si>
    <t>B.08.05 - STRUTTURE PREFABBRICATE PER PONTI E G.A.</t>
  </si>
  <si>
    <t>B.08.015.a</t>
  </si>
  <si>
    <t>- Delle dimensioni ml 5,50x18,00</t>
  </si>
  <si>
    <t>B.08.015.b</t>
  </si>
  <si>
    <t>- Delle dimensioni ml 5,50x24,00</t>
  </si>
  <si>
    <t>B.08.021</t>
  </si>
  <si>
    <t>TOMBINI E PONTICELLI AD ELEMENTI PREFABBRICATI IN C.A.</t>
  </si>
  <si>
    <t>B.08.06 - TOMBINI SCATOLARI</t>
  </si>
  <si>
    <t>B.08.021.a</t>
  </si>
  <si>
    <t>- Altezza m 1,50 e luce m 1,50 al netto</t>
  </si>
  <si>
    <t>B.08.021.b</t>
  </si>
  <si>
    <t>- Altezza m 2,00 e luce m 2.00 al netto</t>
  </si>
  <si>
    <t>B.08.021.c</t>
  </si>
  <si>
    <t>- Altezza m 2,50 e luce m 3.00 al netto</t>
  </si>
  <si>
    <t>B.08.022</t>
  </si>
  <si>
    <t>TOMBINI SCATOLARI AD ELEMENTI PREFABBRICATI</t>
  </si>
  <si>
    <t>B.08.022.a</t>
  </si>
  <si>
    <t>- Altezza m 1.25 e luce m 1.50 al netto - l.200</t>
  </si>
  <si>
    <t>B.08.022.b</t>
  </si>
  <si>
    <t>- Altezza m 2.00 e luce m 2.50 al netto - l.200</t>
  </si>
  <si>
    <t>B.08.022.c</t>
  </si>
  <si>
    <t>- Altezza m 3.00 e luce m 3.50 al netto - l.200</t>
  </si>
  <si>
    <t>B.08.025</t>
  </si>
  <si>
    <t>IMPALCATO DA PONTE COSTITUITO DA CONCI PREFABBRICATI</t>
  </si>
  <si>
    <t>B.08.07 - IMPALCATI DA PONTE A CONCI PREFABBRICATI</t>
  </si>
  <si>
    <t>B.08.025.a</t>
  </si>
  <si>
    <t>- Luce ml 35,00 - 55,00</t>
  </si>
  <si>
    <t>B.08.025.b</t>
  </si>
  <si>
    <t>- Luce ml 55,01 - 90,00</t>
  </si>
  <si>
    <t>B.08.033</t>
  </si>
  <si>
    <t>MURI DI SOSTEGNO PREFABBRICATI IN C.A. RCK &gt;40 N/mmq</t>
  </si>
  <si>
    <t>B.08.08 - MURI DI SOSTEGNO</t>
  </si>
  <si>
    <t>B.08.033.a</t>
  </si>
  <si>
    <t>- Altezza fino a m 2,00</t>
  </si>
  <si>
    <t>B.08.033.b</t>
  </si>
  <si>
    <t>- Altezza da m 2,01 a m 4,00</t>
  </si>
  <si>
    <t>B.08.033.c</t>
  </si>
  <si>
    <t>- Altezza da m 4,01 a m 6,00</t>
  </si>
  <si>
    <t>B.08.033.d</t>
  </si>
  <si>
    <t>- Altezza da m 6,01 a m 8,00</t>
  </si>
  <si>
    <t>B.08.033.e</t>
  </si>
  <si>
    <t>- Altezza da m 8,01 a m 10,00</t>
  </si>
  <si>
    <t>B.08.033.f</t>
  </si>
  <si>
    <t>- Altezza da m 10,01 a m 12,00</t>
  </si>
  <si>
    <t>B.08.050</t>
  </si>
  <si>
    <t>COPERTINA DI CORONAMENTO IN CALCESTRUZZO PREFABBRICATO</t>
  </si>
  <si>
    <t>B.08.09 - COPERTINE DI CORONAMENTO E VELETTE</t>
  </si>
  <si>
    <t>B.08.050.a</t>
  </si>
  <si>
    <t>B.08.050.b</t>
  </si>
  <si>
    <t>B.08.050.c</t>
  </si>
  <si>
    <t>B.08.050.d</t>
  </si>
  <si>
    <t>B.08.055</t>
  </si>
  <si>
    <t>VELETTA DI FRONTESPIZIO PIANA</t>
  </si>
  <si>
    <t>CE.01.01</t>
  </si>
  <si>
    <t>CAPO SQUADRA (ALL'APERTO)</t>
  </si>
  <si>
    <t>X_CE - COSTI ELEMENTARI</t>
  </si>
  <si>
    <t>X_CE.01 - MANODOPERA</t>
  </si>
  <si>
    <t>X_CE.01.01 - TECNICI E OPERAI</t>
  </si>
  <si>
    <t>CE.01.02</t>
  </si>
  <si>
    <t>OPERAIO SPECIALIZZATO (ALL'APERTO)</t>
  </si>
  <si>
    <t>CE.01.03</t>
  </si>
  <si>
    <t>OPERAIO QUALIFICATO (ALL'APERTO)</t>
  </si>
  <si>
    <t>CE.01.04</t>
  </si>
  <si>
    <t>MANOVALE (ALL'APERTO)</t>
  </si>
  <si>
    <t>CE.02.04</t>
  </si>
  <si>
    <t>INERTI PER CORREZIONE GRANULOMETRICA</t>
  </si>
  <si>
    <t>X_CE.02 - MATERIALI: INERTI E LEGANTI IDRAULICI E CHIMICI - LEGNAMI</t>
  </si>
  <si>
    <t>X_CE.02.01 - INERTI</t>
  </si>
  <si>
    <t>CE.02.36</t>
  </si>
  <si>
    <t>BENTONITE IN SACCHI</t>
  </si>
  <si>
    <t>Q</t>
  </si>
  <si>
    <t>X_CE.02.02 - LEGANTI IDRAULICI</t>
  </si>
  <si>
    <t>CE.03.66</t>
  </si>
  <si>
    <t>PANNELLO E/O BARRIERA</t>
  </si>
  <si>
    <t>X_CE.03 - MATERIALI METALLICI</t>
  </si>
  <si>
    <t>X_CE.03.01 - PANNELLO E/O BARRIERA</t>
  </si>
  <si>
    <t>CE.03.66.b</t>
  </si>
  <si>
    <t>CE.06.80</t>
  </si>
  <si>
    <t>Apparecchi d’appoggio con dissipatori meccanici a risposta isteretica</t>
  </si>
  <si>
    <t>X_CE.06 - MATERIALI PER PERFORAZIONI E VARI</t>
  </si>
  <si>
    <t>X_CE.06.02 - APPOGGI</t>
  </si>
  <si>
    <t>CE.07.08</t>
  </si>
  <si>
    <t>ACQUA</t>
  </si>
  <si>
    <t>LT</t>
  </si>
  <si>
    <t>X_CE.07 - CARBURANTI, LUBRIFICANTI, ACQUA ED ENERGIA ELETTRICA</t>
  </si>
  <si>
    <t>X_CE.07.03 - ACQUA</t>
  </si>
  <si>
    <t>CE.08.38</t>
  </si>
  <si>
    <t>PALA CARICATRICE CINGOLATA DA MC 1.72</t>
  </si>
  <si>
    <t>X_CE.08 - MEZZI D'OPERA E ATTREZZATURE</t>
  </si>
  <si>
    <t>X_CE.08.01 - MEZZI D'OPERA</t>
  </si>
  <si>
    <t>CE.13.14</t>
  </si>
  <si>
    <t>VERIFICA DI CONTINUITÀ X PALI MEDIO E GRANDE DIAMETRO E COL. CONSOLIDAMENTO</t>
  </si>
  <si>
    <t>X_CE.13 - SONDAGGI - PROVE DI ACCERTAMENTO, DI CARICO E DI LABORATORIO</t>
  </si>
  <si>
    <t>X_CE.13.02 - PROVE DI ACCERTAMENTO</t>
  </si>
  <si>
    <t>CE.18.001</t>
  </si>
  <si>
    <t>TESSUTO GEOTESSILE</t>
  </si>
  <si>
    <t>X_CE.18 - GEOTESSUTI E FIBRE SINTETICHE</t>
  </si>
  <si>
    <t>X_CE.18.01 - GEOTESSUTI</t>
  </si>
  <si>
    <t>CE.18.001.e</t>
  </si>
  <si>
    <t>- Geotessile non tessuto da resistenza a trazione &gt;18 KN/m.</t>
  </si>
  <si>
    <t>CE.19.175.2</t>
  </si>
  <si>
    <t>CHIUSINO IN GHISA</t>
  </si>
  <si>
    <t>X_CE.04 - MATERIALI PREFABBRICATI</t>
  </si>
  <si>
    <t>X_CE.04.01 - CHIUSINI</t>
  </si>
  <si>
    <t>CE.19.175.2e</t>
  </si>
  <si>
    <t>CE.19.175.2f</t>
  </si>
  <si>
    <t>CE.19.175.3e</t>
  </si>
  <si>
    <t>CE.19.175.3f</t>
  </si>
  <si>
    <t>D.01.001</t>
  </si>
  <si>
    <t>FONDAZIONE STRADALE IN MISTO GRANULARE STABILIZZATO</t>
  </si>
  <si>
    <t>D - PAVIMENTAZIONI</t>
  </si>
  <si>
    <t>D.01 - PAVIMENTAZIONI STRADALI</t>
  </si>
  <si>
    <t>D.01.02 - FONDAZIONI STRADALI</t>
  </si>
  <si>
    <t>D.01.002</t>
  </si>
  <si>
    <t>STABILIZZAZIONE A CEMENTO O CALCE DI ESISTENTE FONDAZIONE</t>
  </si>
  <si>
    <t>D.01.003</t>
  </si>
  <si>
    <t>FONDAZIONE STRADALE IN MISTO CEMENTATO</t>
  </si>
  <si>
    <t>D.01.005</t>
  </si>
  <si>
    <t>CONGLOMERATO BITUMINOSO PER STRATO DI BASE</t>
  </si>
  <si>
    <t>D.01.03 - CONGLOMERATI BITUMINOSI (Base)</t>
  </si>
  <si>
    <t>D.01.005.a</t>
  </si>
  <si>
    <t>- Con bitume tal quale per metro cubo reso e per uno spessore superiore a cm 10</t>
  </si>
  <si>
    <t>D.01.005.b</t>
  </si>
  <si>
    <t>- Base con bitume tal quale per ogni mq e per uno spessore di cm 10</t>
  </si>
  <si>
    <t>D.01.005.c</t>
  </si>
  <si>
    <t>- Con bitume modificato soft per metro cubo reso e per uno spessore superiore a cm 10</t>
  </si>
  <si>
    <t>D.01.005.d</t>
  </si>
  <si>
    <t>- Base con bitume modificato soft per ogni mq e per uno spessore di cm 10</t>
  </si>
  <si>
    <t>D.01.005.e</t>
  </si>
  <si>
    <t>- Con bitume modificato hard per metro cubo reso e per uno spessore superiore a cm 10</t>
  </si>
  <si>
    <t>D.01.005.f</t>
  </si>
  <si>
    <t>- Base con bitume modificato hard per ogni mq e per uno spessore di cm 10</t>
  </si>
  <si>
    <t>D.01.017</t>
  </si>
  <si>
    <t>CONGLOMERATO BITUMINOSO PER STRATO DI COLLEGAMENTO (BINDER)</t>
  </si>
  <si>
    <t>D.01.04 - CONGLOMERATI BITUMINOSI (Binder)</t>
  </si>
  <si>
    <t>D.01.017.a</t>
  </si>
  <si>
    <t>- Con bitume tal quale per metro cubo reso e per spessore superiore a cm 6</t>
  </si>
  <si>
    <t>D.01.017.b</t>
  </si>
  <si>
    <t>- Con bitume tal quale compattato per ogni mq e per spessore di cm 4</t>
  </si>
  <si>
    <t>D.01.017.c</t>
  </si>
  <si>
    <t>- Con bitume tal quale compattato per ogni mq e per spessore di cm 5</t>
  </si>
  <si>
    <t>D.01.017.d</t>
  </si>
  <si>
    <t>- Con bitume tal quale compattato per ogni mq e per spessore di cm 6</t>
  </si>
  <si>
    <t>D.01.017.e</t>
  </si>
  <si>
    <t>- Con bitume modificato soft per metro cubo reso e per spessore superiore a cm 6</t>
  </si>
  <si>
    <t>D.01.017.f</t>
  </si>
  <si>
    <t>- Con bitume modificato soft compattato per ogni mq e per spessore di cm 4</t>
  </si>
  <si>
    <t>D.01.017.g</t>
  </si>
  <si>
    <t>- Con bitume modificato soft compattato per ogni mq e per spessore di cm 5</t>
  </si>
  <si>
    <t>D.01.017.h</t>
  </si>
  <si>
    <t>- Con bitume modificato soft compattato per ogni mq e per spessore di cm 6</t>
  </si>
  <si>
    <t>D.01.017.i</t>
  </si>
  <si>
    <t>- Con bitume modificato hard per metro cubo reso e per spessore superiore a cm 6</t>
  </si>
  <si>
    <t>D.01.017.l</t>
  </si>
  <si>
    <t>- Con bitume modificato hard compattato per ogni mq e per spessore di cm 4</t>
  </si>
  <si>
    <t>D.01.017.m</t>
  </si>
  <si>
    <t>- Con bitume modificato hard compattato per ogni mq e per spessore di cm 5</t>
  </si>
  <si>
    <t>D.01.017.n</t>
  </si>
  <si>
    <t>- Con bitume modificato hard compattato per ogni mq e per spessore di cm 6</t>
  </si>
  <si>
    <t>D.01.021</t>
  </si>
  <si>
    <t>STRATO DI USURA TIPO B</t>
  </si>
  <si>
    <t>D.01.05 - CONGLOMERATI BITUMINOSI (Usura)</t>
  </si>
  <si>
    <t>D.01.021.a</t>
  </si>
  <si>
    <t>- Con bitume tal quale per metro cubo reso e per spessore superiore a cm 3</t>
  </si>
  <si>
    <t>D.01.021.b</t>
  </si>
  <si>
    <t>- Con bitume tal quale per ogni mq di tappeto e per uno spessore di cm 3</t>
  </si>
  <si>
    <t>D.01.021.c</t>
  </si>
  <si>
    <t>- Con bitume modificato soft per metro cubo reso e per spessore superiore a cm 3</t>
  </si>
  <si>
    <t>D.01.021.d</t>
  </si>
  <si>
    <t>- Con bitume modificato soft per ogni mq di tappeto e per uno spessore di cm 3</t>
  </si>
  <si>
    <t>D.01.021.e</t>
  </si>
  <si>
    <t>- Con bitume modificato hard per metro cubo reso e per spessore superiore a cm 3</t>
  </si>
  <si>
    <t>D.01.021.f</t>
  </si>
  <si>
    <t>- Con bitume modificato hard per ogni mq di tappeto e per uno spessore di cm 3</t>
  </si>
  <si>
    <t>D.01.024</t>
  </si>
  <si>
    <t>STRATO DI USURA TIPO A (4-6cm)</t>
  </si>
  <si>
    <t>D.01.024.a</t>
  </si>
  <si>
    <t>- Con bitume tal quale per metro cubo reso e per spessore superiore a cm 5</t>
  </si>
  <si>
    <t>D.01.024.b</t>
  </si>
  <si>
    <t>- Con bitume tal quale per uno spessore di cm 4</t>
  </si>
  <si>
    <t>D.01.024.c</t>
  </si>
  <si>
    <t>- Con bitume tal quale per uno spessore di cm 5</t>
  </si>
  <si>
    <t>D.01.024.d</t>
  </si>
  <si>
    <t>- Con bitume modificato soft per metro cubo reso e per spessore superiore a cm 5</t>
  </si>
  <si>
    <t>D.01.024.e</t>
  </si>
  <si>
    <t>- Con bitume modificato soft per uno spessore di cm 4</t>
  </si>
  <si>
    <t>D.01.024.f</t>
  </si>
  <si>
    <t>- Con bitume modificato soft per uno spessore di cm 5</t>
  </si>
  <si>
    <t>D.01.024.g</t>
  </si>
  <si>
    <t>- Con bitume modificato hard per metro cubo reso e per spessore superiore a cm 5</t>
  </si>
  <si>
    <t>D.01.024.h</t>
  </si>
  <si>
    <t>- Con bitume modificato hard per uno spessore di cm 4</t>
  </si>
  <si>
    <t>D.01.024.i</t>
  </si>
  <si>
    <t>- Con bitume modificato hard per uno spessore di cm 5</t>
  </si>
  <si>
    <t>D.01.036</t>
  </si>
  <si>
    <t>STRATO DI USURA DRENANTE</t>
  </si>
  <si>
    <t>D.01.06 - CONGLOMERATI BITUMINOSI (Usura Drenante)</t>
  </si>
  <si>
    <t>D.01.036.a</t>
  </si>
  <si>
    <t>D.01.036.b</t>
  </si>
  <si>
    <t>D.01.036.c</t>
  </si>
  <si>
    <t>- Fonoassorbente con impiego di argilla espansa strutturale per uno spessore di cm 4</t>
  </si>
  <si>
    <t>D.01.036.d</t>
  </si>
  <si>
    <t>- Fonoassorbente con impiego di argilla espansa strutturale per uno spessore di cm 5</t>
  </si>
  <si>
    <t>D.01.043</t>
  </si>
  <si>
    <t>MANO D'ATTACCO COSTITUITA DA BITUME MODIFICATO CON ELASTOMERI</t>
  </si>
  <si>
    <t>D.01.07 - EMULSIONE BITUMINOSA</t>
  </si>
  <si>
    <t>D.01.043.a</t>
  </si>
  <si>
    <t>- In emulsione bituminosa non modificata</t>
  </si>
  <si>
    <t>D.01.043.b</t>
  </si>
  <si>
    <t>- In emulsione bituminosa modificata</t>
  </si>
  <si>
    <t>D.01.043.c</t>
  </si>
  <si>
    <t>- Con bitume tal quale</t>
  </si>
  <si>
    <t>D.01.043.d</t>
  </si>
  <si>
    <t>- Con bitume modificato soft o hard</t>
  </si>
  <si>
    <t>D.01.052</t>
  </si>
  <si>
    <t>FRESATURA DI STRATI DI PAVIMENTAZIONE IN CONGLOMERATO BITUMINOSO</t>
  </si>
  <si>
    <t>MQxCM</t>
  </si>
  <si>
    <t>D.01.01 - TAGLI, FRESATURE E DEMOLIZIONI</t>
  </si>
  <si>
    <t>D.01.060</t>
  </si>
  <si>
    <t>TAGLIO DELLA PAVIMENTAZIONE IN CONGLOMERATO BITUMINOSO SU IMPALCATI</t>
  </si>
  <si>
    <t>D.01.065</t>
  </si>
  <si>
    <t>D.02.010</t>
  </si>
  <si>
    <t>PAVIMENTAZIONE CON MASSELLI DI CALCESTRUZZO VIBROCOMPRESSO</t>
  </si>
  <si>
    <t>D.02 - OPERE DI COMPLETAMENTO</t>
  </si>
  <si>
    <t>D.02.01 - AUTOBLOCCANTI</t>
  </si>
  <si>
    <t>D.02.010.a</t>
  </si>
  <si>
    <t>- Spessore 8 cm, base 20 cm, altezza 16,5 cm, finitura superiore standard grigia.</t>
  </si>
  <si>
    <t>E.01.001</t>
  </si>
  <si>
    <t>DRENAGGI A TERGO DELLE MURATURE</t>
  </si>
  <si>
    <t>E - LAVORI DIVERSI</t>
  </si>
  <si>
    <t>E.01 - DRENI - GABBIONI - TERRE RINFORZATE</t>
  </si>
  <si>
    <t>E.01.01 - DRENAGGI</t>
  </si>
  <si>
    <t>E.01.001.a</t>
  </si>
  <si>
    <t>- Con pietrame proveniente da scavi</t>
  </si>
  <si>
    <t>E.01.001.b</t>
  </si>
  <si>
    <t>- Con pietrame proveniente da cave</t>
  </si>
  <si>
    <t>E.01.030</t>
  </si>
  <si>
    <t xml:space="preserve">FORNITURA E STESA DI TELI DI GEOTESSILE CON FUNZIONE DI SEPARAZIONE E FILTRAZIONE </t>
  </si>
  <si>
    <t>E.01.02 - GEOTESSILE O T.N.T.</t>
  </si>
  <si>
    <t>E.01.030.a</t>
  </si>
  <si>
    <t>- Resistenza a trazione(*) UNI EN ISO 10319 (kN/m)&gt;12 (kN/m)</t>
  </si>
  <si>
    <t>E.01.030.b</t>
  </si>
  <si>
    <t>- Resistenza a trazione(*) UNI EN ISO 10319 (kN/m)&gt;18 (kN/m)</t>
  </si>
  <si>
    <t>E.01.031</t>
  </si>
  <si>
    <t>FORNITURA E STESA DI TELI DI GEOTESSILE CON FUNZIONE DI SEPARAZIONE E FILTRAZIONE E RINFORZO NON STRUTTURALE</t>
  </si>
  <si>
    <t>E.01.031.a</t>
  </si>
  <si>
    <t>- Resistenza a trazione(*) UNI EN ISO 10319 (kN/m)&gt;25 (kN/m)</t>
  </si>
  <si>
    <t>E.01.031.b</t>
  </si>
  <si>
    <t>- Resistenza a trazione(*) UNI EN ISO 10319 (kN/m)&gt;35 (kN/m)</t>
  </si>
  <si>
    <t>E.02.008</t>
  </si>
  <si>
    <t>F.P.O. DI CORDONATURA</t>
  </si>
  <si>
    <t>E.02 - CORDONATURE E CUNETTE STRADALI</t>
  </si>
  <si>
    <t>E.02.01 - CORDONATA STRADALE</t>
  </si>
  <si>
    <t>E.02.010</t>
  </si>
  <si>
    <t>COSTRUZIONE DI CORDONATA STRADALE</t>
  </si>
  <si>
    <t>E.02.010.a</t>
  </si>
  <si>
    <t>- Sezione di cm 15 x 25</t>
  </si>
  <si>
    <t>E.02.010.b</t>
  </si>
  <si>
    <t>- Sezione di cm 12 x 25</t>
  </si>
  <si>
    <t>E.02.013</t>
  </si>
  <si>
    <t xml:space="preserve">CORDOLO IN CONGLOMERATO BITUMINOSO A DIFESA DELL'ARGINELLO IN TERRA </t>
  </si>
  <si>
    <t>E.02.02 - CORDOLI E CUNETTE</t>
  </si>
  <si>
    <t>E.02.013.b</t>
  </si>
  <si>
    <t>E.02.020</t>
  </si>
  <si>
    <t>E.02.020.b</t>
  </si>
  <si>
    <t>E.02.025</t>
  </si>
  <si>
    <t>CUNETTA STRADALE O CANALETTA DI BONIFICA DI FORMA TRAPEZIA</t>
  </si>
  <si>
    <t>E.02.025.a</t>
  </si>
  <si>
    <t>- Dimensioni 30/35 x 50 x 200 cm</t>
  </si>
  <si>
    <t>E.02.035</t>
  </si>
  <si>
    <t>PAVIMENTAZIONE IN CUBETTI DI PORFIDO</t>
  </si>
  <si>
    <t>E.02.03 - PAVIMENTAZIONI IN CUBETTI</t>
  </si>
  <si>
    <t>E.02.035.a</t>
  </si>
  <si>
    <t>- In letto di sabbia, dimensioni 10x10x12 cm</t>
  </si>
  <si>
    <t>E.02.035.b</t>
  </si>
  <si>
    <t>- In letto di sabbia e cemento, dimensioni 10x10x12 cm</t>
  </si>
  <si>
    <t>E.02.040</t>
  </si>
  <si>
    <t>PAVIMENTAZIONE IN CUBETTI DI GRANITO BIANCO CALIBRATI</t>
  </si>
  <si>
    <t>E.02.040.a</t>
  </si>
  <si>
    <t>- In letto di sabbia, dimensioni 10x10x10 cm</t>
  </si>
  <si>
    <t>E.02.040.b</t>
  </si>
  <si>
    <t>- In letto di sabbia e cemento, dimensioni 10x10x10 cm</t>
  </si>
  <si>
    <t>E.05.005</t>
  </si>
  <si>
    <t>ESECUZIONE DI RECINZIONE DI TIPO AUTOSTRADALE DI ALTEZZA COMPLESSIVA DI M 1,00</t>
  </si>
  <si>
    <t>E.05 - MANUFATTI IN FERRO E GHISA - RECINZIONI</t>
  </si>
  <si>
    <t>E.05.010</t>
  </si>
  <si>
    <t>RETE DI RECINZIONE</t>
  </si>
  <si>
    <t>E.05.010.a</t>
  </si>
  <si>
    <t>- Recinzione stradale di sicurezza di H nominale 1.20 m</t>
  </si>
  <si>
    <t>E.05.010.b</t>
  </si>
  <si>
    <t>- Recinzione stradale di sicurezza di H nominale 1.60 m</t>
  </si>
  <si>
    <t>E.05.010.c</t>
  </si>
  <si>
    <t>- Recinzione stradale di sicurezza di H nominale 1.85 m</t>
  </si>
  <si>
    <t>E.05.020</t>
  </si>
  <si>
    <t>RIMOZIONE DI VECCHIE RECINZIONI METALLICHE DI QUALSIASI TIPO</t>
  </si>
  <si>
    <t>E.05.025</t>
  </si>
  <si>
    <t>E.05.025.b</t>
  </si>
  <si>
    <t>E.05.030</t>
  </si>
  <si>
    <t>FORNITURA E POSA IN OPERA DI SCOSSALINA IN LAMIERA DI ACCIAIO INOSSIDABILE</t>
  </si>
  <si>
    <t>E.05.040</t>
  </si>
  <si>
    <t>FORNITURA E POSA IN OPERA DI SCOSSALINA CURVA IN LAMIERA ZINCATA</t>
  </si>
  <si>
    <t>E.05.040.a</t>
  </si>
  <si>
    <t>- Spessore 20/10</t>
  </si>
  <si>
    <t>E.06.001</t>
  </si>
  <si>
    <t>FORMAZIONE DI SCOGLIERE PER ARGINI O FONDO DI ALVEI DI PIETRAME NATURALE</t>
  </si>
  <si>
    <t>E.06 - DIFESE SPONDALI</t>
  </si>
  <si>
    <t>E.06.01 - MASSI NATURALI</t>
  </si>
  <si>
    <t>E.06.003</t>
  </si>
  <si>
    <t>ESECUZIONE DI SCOGLIERA CEMENTATA PER FONDO ALVEO CON MASSI DI PIETRA NATURALE</t>
  </si>
  <si>
    <t>E.06.003.a</t>
  </si>
  <si>
    <t>E.06.005</t>
  </si>
  <si>
    <t>MASSI NATURALI PROVENIENTI DA CAVE</t>
  </si>
  <si>
    <t>E.06.005.a</t>
  </si>
  <si>
    <t>T</t>
  </si>
  <si>
    <t>E.06.005.b</t>
  </si>
  <si>
    <t>E.06.005.c</t>
  </si>
  <si>
    <t>F.01.007</t>
  </si>
  <si>
    <t>SEMINAGIONE PER LA CREAZIONE DI ZONE A VERDE, AIUOLE SPARTITRAFFICO</t>
  </si>
  <si>
    <t>F - OPERE IN VERDE</t>
  </si>
  <si>
    <t>F.01 - SEMINE E RINVERDIMENTO</t>
  </si>
  <si>
    <t>F.01.02 - RIVESTIMENTO DI SCARPATE</t>
  </si>
  <si>
    <t>F.01.013</t>
  </si>
  <si>
    <t>RIMOZIONE DI STERPAGLIE ED ARBUSTI RADICATI IN BANCHINA O SCARPATA</t>
  </si>
  <si>
    <t>F.01.014</t>
  </si>
  <si>
    <t>IDROSEMINA DI MURI IN GEOTESSILE ARMATO</t>
  </si>
  <si>
    <t>F.01.019</t>
  </si>
  <si>
    <t>RIVESTIMENTO DI SCARPATE</t>
  </si>
  <si>
    <t>F.01.019.1</t>
  </si>
  <si>
    <t>- MEDIANTE IDROSEMINA</t>
  </si>
  <si>
    <t>F.01.019.1.a</t>
  </si>
  <si>
    <t>- Con miscuglio di semi di prato</t>
  </si>
  <si>
    <t>F.01.019.1.b</t>
  </si>
  <si>
    <t>- Di matrice di fibre di vetro</t>
  </si>
  <si>
    <t>F.01.019.2</t>
  </si>
  <si>
    <t>- MEDIANTE PIANTAGIONE</t>
  </si>
  <si>
    <t>F.01.019.2.a</t>
  </si>
  <si>
    <t>- Con specie erbacee o striscianti</t>
  </si>
  <si>
    <t>F.01.019.2.b</t>
  </si>
  <si>
    <t>- Con specie arbustive</t>
  </si>
  <si>
    <t>F.01.021</t>
  </si>
  <si>
    <t>BIOSTUOIA (ANTIEROSIONE)</t>
  </si>
  <si>
    <t>F.01.021.a</t>
  </si>
  <si>
    <t>- Con fibre di paglia</t>
  </si>
  <si>
    <t>F.01.021.b</t>
  </si>
  <si>
    <t>- Con fibre di paglia e cocco</t>
  </si>
  <si>
    <t>F.01.021.c</t>
  </si>
  <si>
    <t>- Con fibre di cocco</t>
  </si>
  <si>
    <t>F.01.035</t>
  </si>
  <si>
    <t>SEMINA ESEGUITA CON ATTREZZATURE A PRESSIONE SENZA COLLANTE</t>
  </si>
  <si>
    <t>F.01.036</t>
  </si>
  <si>
    <t>SEMINA ESEGUITA CON ATTREZZATURE INDICATE AL NUMERO PRECEDENTE E CON L'IMPIEGO DI COLLANTE</t>
  </si>
  <si>
    <t>F.01.037</t>
  </si>
  <si>
    <t>RIVESTIMENTO DI PENDICE SEMINATA A SPRUZZO MEDIANTE STRATO DI PAGLIA ED EMULSIONE BITUMINOSA</t>
  </si>
  <si>
    <t>F.01.038</t>
  </si>
  <si>
    <t>RIVESTIMENTO DI SCARPATE MEDIANTE PIANTUMAZIONE DI CYTISUS SCOPARIUS O SPARTIUM JUNCEUM (GINESTRA)</t>
  </si>
  <si>
    <t>F.01.045</t>
  </si>
  <si>
    <t>PREPARAZIONE DEL TERRENO DI SEMINA IN AIUOLE, SVINCOLI O ALTRE AREE</t>
  </si>
  <si>
    <t>F.02.024</t>
  </si>
  <si>
    <t>ARBUSTI SPOGLIANTI</t>
  </si>
  <si>
    <t>F.02 - PIANTUMAZIONE</t>
  </si>
  <si>
    <t>F.02.01 - FORNITURA E PIANTAGIONE</t>
  </si>
  <si>
    <t>F.02.024.a</t>
  </si>
  <si>
    <t>- Altezza cm 80/120</t>
  </si>
  <si>
    <t>F.02.024.b</t>
  </si>
  <si>
    <t>- Altezza cm 121/200</t>
  </si>
  <si>
    <t>F.02.024.c</t>
  </si>
  <si>
    <t>- Altezza cm 201/230</t>
  </si>
  <si>
    <t>F.02.033</t>
  </si>
  <si>
    <t>ARBUTUS UNEDO (CORBEZZOLO) DELL'ALTEZZA DI METRI 1,00/1,20</t>
  </si>
  <si>
    <t>F.02.034</t>
  </si>
  <si>
    <t>LAVANDULA SPICA, ROSMARINUS, ECC. ALLEVATE IN CONTENITORE</t>
  </si>
  <si>
    <t>F.04.005</t>
  </si>
  <si>
    <t>SFALCIO DELL'ERBA ESEGUITO CON ATTREZZATURA MECCANICA DOTATA DI BRACCIO DECESPUGLIATORE IDRAULICO O A MANO, SU SCARPATE E BANCHETTONI STRADALI</t>
  </si>
  <si>
    <t>F.04 - SFALCI - TAGLI E SARCHIATURE</t>
  </si>
  <si>
    <t>F.04.01 - SFALCIO</t>
  </si>
  <si>
    <t>F.04.005.a</t>
  </si>
  <si>
    <t>- Per il primo sfalcio annuale</t>
  </si>
  <si>
    <t>F.04.005.b</t>
  </si>
  <si>
    <t>- Per il secondo sfalcio e per ogni sfalcio successivo</t>
  </si>
  <si>
    <t>F.04.007</t>
  </si>
  <si>
    <t>SFALCIO DELL'ERBA ESEGUITO CON ATTREZZATURA MECCANICA DOTATA DI BRACCIO DECESPUGLIATORE IDRAULICO O A MANO, SU ISOLE SVINCOLI ECC.</t>
  </si>
  <si>
    <t>F.04.007.a</t>
  </si>
  <si>
    <t>F.04.007.b</t>
  </si>
  <si>
    <t>F.04.022</t>
  </si>
  <si>
    <t>PULIZIA DI PERTINENZE STRADALI DALLA VEGETAZIONE ARBUSTIVA</t>
  </si>
  <si>
    <t>F.04.045</t>
  </si>
  <si>
    <t>ESTIRPAZIONE DI CEPPAIE</t>
  </si>
  <si>
    <t>F.04.046</t>
  </si>
  <si>
    <t>ESTIRPAZIONE DI CEPPAIE PER ALBERI DI ALTO FUSTO</t>
  </si>
  <si>
    <t>F.04.055</t>
  </si>
  <si>
    <t>ABBATTIMENTO DI ALBERATURE DI QUALSIASI ESSENZA</t>
  </si>
  <si>
    <t>F.04.055.a</t>
  </si>
  <si>
    <t>F.04.055.b</t>
  </si>
  <si>
    <t>F.04.055.c</t>
  </si>
  <si>
    <t>F.04.055.d</t>
  </si>
  <si>
    <t>F.04.055.e</t>
  </si>
  <si>
    <t>F.04.055.f</t>
  </si>
  <si>
    <t>F.04.055.g</t>
  </si>
  <si>
    <t>F.05.030</t>
  </si>
  <si>
    <t>IRRIGAZIONE DI SOCCORSO PER OPERE A VERDE</t>
  </si>
  <si>
    <t>F.05 - TRATTAMENTI PER OPERE IN VERDE</t>
  </si>
  <si>
    <t>F.05.01 - IRRIGAZIONE</t>
  </si>
  <si>
    <t>F.05.040</t>
  </si>
  <si>
    <t>ACQUA PER IRRIGAZIONE</t>
  </si>
  <si>
    <t>G.01.065</t>
  </si>
  <si>
    <t>FORNITURA E POSA IN OPERA DI PANNELLI DI PROTEZIONE ANTISASSO IN ACCIAIO ZINCATO</t>
  </si>
  <si>
    <t>G - BARRIERE DI SICUREZZA, PARAMASSI E ANTIRUMORE</t>
  </si>
  <si>
    <t>G.01 - PARAPETTI E PANNELLI RETE</t>
  </si>
  <si>
    <t>G.06.02 - PANNELLI RETE PER SVP</t>
  </si>
  <si>
    <t>G.02.001</t>
  </si>
  <si>
    <t>BARRIERE DI SICUREZZA CLASSE N2</t>
  </si>
  <si>
    <t>G.02 - BARRIERE STRADALI DI SICUREZZA PER NUOVI LAVORI</t>
  </si>
  <si>
    <t>G.02.01 - BARRIERE DI SICUREZZA CLASSE N2</t>
  </si>
  <si>
    <t>G.02.001.a</t>
  </si>
  <si>
    <t>- Bordo laterale nastro e paletto</t>
  </si>
  <si>
    <t>G.02.001.b</t>
  </si>
  <si>
    <t>- Bordo laterale in legno e acciaio</t>
  </si>
  <si>
    <t>G.02.002</t>
  </si>
  <si>
    <t>BARRIERE DI SICUREZZA CLASSE H1</t>
  </si>
  <si>
    <t>G.02.02 - BARRIERE DI SICUREZZA CLASSE H1</t>
  </si>
  <si>
    <t>G.02.002.a</t>
  </si>
  <si>
    <t>- Bordo laterale</t>
  </si>
  <si>
    <t>G.02.003</t>
  </si>
  <si>
    <t>BARRIERE DI SICUREZZA CLASSE H2</t>
  </si>
  <si>
    <t>G.02.03 - BARRIERE DI SICUREZZA CLASSE H2</t>
  </si>
  <si>
    <t>G.02.003.a</t>
  </si>
  <si>
    <t>- Bordo laterale nastro e paletti o muretto</t>
  </si>
  <si>
    <t>G.02.003.b</t>
  </si>
  <si>
    <t>G.02.003.c</t>
  </si>
  <si>
    <t>- Spartitraffico a muretto</t>
  </si>
  <si>
    <t>G.02.003.d</t>
  </si>
  <si>
    <t>- Bordo ponte nastro e paletti</t>
  </si>
  <si>
    <t>G.02.003.e</t>
  </si>
  <si>
    <t>- Bordo ponte a muretto</t>
  </si>
  <si>
    <t>G.02.003.f</t>
  </si>
  <si>
    <t>- Bordo ponte in legno e acciaio</t>
  </si>
  <si>
    <t>G.02.004</t>
  </si>
  <si>
    <t>G.02.04 - BARRIERE DI SICUREZZA CLASSE H3</t>
  </si>
  <si>
    <t>G.02.004.a</t>
  </si>
  <si>
    <t>- Bordo laterale nastro e paletti</t>
  </si>
  <si>
    <t>G.02.004.b</t>
  </si>
  <si>
    <t>- Spartitraffico nastro e paletti</t>
  </si>
  <si>
    <t>G.02.004.c</t>
  </si>
  <si>
    <t>G.02.004.d</t>
  </si>
  <si>
    <t>G.02.004.e</t>
  </si>
  <si>
    <t>G.02.005</t>
  </si>
  <si>
    <t>G.02.05 - BARRIERE DI SICUREZZA CLASSE H4</t>
  </si>
  <si>
    <t>G.02.005.a</t>
  </si>
  <si>
    <t>- Spartitraffico monofilare</t>
  </si>
  <si>
    <t>G.02.005.b</t>
  </si>
  <si>
    <t>G.02.005.c</t>
  </si>
  <si>
    <t>G.02.005.d</t>
  </si>
  <si>
    <t>- Spartitraffico sistema unico bifilare</t>
  </si>
  <si>
    <t>G.02.005.e</t>
  </si>
  <si>
    <t>- Spartitraffico bifilare a nastro e paletti</t>
  </si>
  <si>
    <t>G.02.015</t>
  </si>
  <si>
    <t>MURETTO DEVIATORE RIGIDO REDIRETTIVO</t>
  </si>
  <si>
    <t>G.02.06 - MURETTO REDIRETTIVO</t>
  </si>
  <si>
    <t>G.02.025</t>
  </si>
  <si>
    <t>SMONTAGGIO DI BARRIERA INCIDENTATA</t>
  </si>
  <si>
    <t>G.02.07 - SMONTAGGIO E MONTAGGIO</t>
  </si>
  <si>
    <t>G.02.025.b</t>
  </si>
  <si>
    <t>- Laterale</t>
  </si>
  <si>
    <t>G.02.030</t>
  </si>
  <si>
    <t>POSA IN OPERA DI BARRIERA IN ACCIAIO</t>
  </si>
  <si>
    <t>G.02.030.b</t>
  </si>
  <si>
    <t>G.03.010</t>
  </si>
  <si>
    <t>FORNITURA DI ASSORBITORE D'URTO REDIRETTIVO</t>
  </si>
  <si>
    <t>G.03 - DISPOSITIVI DI RITENUTA SPECIALI</t>
  </si>
  <si>
    <t>G.03.01 - CHIUSURA VARCHI</t>
  </si>
  <si>
    <t>- Posa in opera</t>
  </si>
  <si>
    <t>G.03.020</t>
  </si>
  <si>
    <t>FORNITURA DI DISPOSITIVO STRADALE PER CHIUSURA VARCHI DI TIPO AMOVIBILE</t>
  </si>
  <si>
    <t>G.03.020.a</t>
  </si>
  <si>
    <t>- Normale</t>
  </si>
  <si>
    <t>G.03.020.c</t>
  </si>
  <si>
    <t>G.05.005</t>
  </si>
  <si>
    <t>G.05 - BARRIERE ANTIRUMORE</t>
  </si>
  <si>
    <t>G.05.01 - BARRIERE ANTIRUMORE</t>
  </si>
  <si>
    <t>G.05.005.a</t>
  </si>
  <si>
    <t>- Fornitura e posa in opera della barriera completa</t>
  </si>
  <si>
    <t>G.05.005.b</t>
  </si>
  <si>
    <t>- Smontaggio, fornitura e posa in opera del solo pannello</t>
  </si>
  <si>
    <t>G.05.015</t>
  </si>
  <si>
    <t>G.05.015.a</t>
  </si>
  <si>
    <t>G.05.015.b</t>
  </si>
  <si>
    <t>G.05.040</t>
  </si>
  <si>
    <t>FORNITURA E POSA DI BARRIERA INTEGRATA ANTIRUMORE E DI SICUREZZA</t>
  </si>
  <si>
    <t>- H4 avente altezza minima di 3.00 m</t>
  </si>
  <si>
    <t>G.05.050</t>
  </si>
  <si>
    <t>FORNITURA E POSA DI PANNELLI PREFABBRICATI IN CALCESTRUZZO A FACCIA VISTA</t>
  </si>
  <si>
    <t>G.05.070</t>
  </si>
  <si>
    <t>BARRIERA ANTIRUMORE COMPOSTA DA PANNELLO TRASPARENTE IN PMMA INCOLORE sp.20 mm</t>
  </si>
  <si>
    <t>G.05.070.a</t>
  </si>
  <si>
    <t>G.06.01 - PARAPETTO METALLICO</t>
  </si>
  <si>
    <t>H.01.001</t>
  </si>
  <si>
    <t>SEGNALETICA ORIZZONTALE DI NUOVO IMPIANTO CON VERNICE RIFRANGENTE A BASE SOLVENTE</t>
  </si>
  <si>
    <t>H.01 - SEGNALETICA ORIZZONTALE</t>
  </si>
  <si>
    <t>H.01.01 - STRISCIE, ZEBRATURE, FRECCE E ISCRIZIONI</t>
  </si>
  <si>
    <t>H.01.001.a</t>
  </si>
  <si>
    <t>- Per strisce continue e discontinue da centimetri 12</t>
  </si>
  <si>
    <t>H.01.001.b</t>
  </si>
  <si>
    <t>- Per strisce continue e discontinue da centimetri 15</t>
  </si>
  <si>
    <t>H.01.001.c</t>
  </si>
  <si>
    <t>- Per strisce continue e discontinue da centimetri 25</t>
  </si>
  <si>
    <t>H.01.001.d</t>
  </si>
  <si>
    <t>- Per strisce continue e discontinue da centimetri 30</t>
  </si>
  <si>
    <t>H.01.001.e</t>
  </si>
  <si>
    <t>- Per strisce di arresto zebrature frecce e iscrizioni</t>
  </si>
  <si>
    <t>H.01.003</t>
  </si>
  <si>
    <t>SEGNALETICA ORIZZONTALE CON VERNICE RIFRANGENTE A BASE ACQUA</t>
  </si>
  <si>
    <t>H.01.003.a</t>
  </si>
  <si>
    <t>H.01.003.b</t>
  </si>
  <si>
    <t>H.01.003.c</t>
  </si>
  <si>
    <t>H.01.003.d</t>
  </si>
  <si>
    <t>H.01.003.e</t>
  </si>
  <si>
    <t>H.01.005</t>
  </si>
  <si>
    <t>SEGNALETICA ORIZZONTALE CON IMPIEGO DI COLATO PLASTICO CON APPLICAZIONE A “GOCCIA“ PER FONDI BITUMATI NORMALI</t>
  </si>
  <si>
    <t>H.01.005.a</t>
  </si>
  <si>
    <t>H.01.005.b</t>
  </si>
  <si>
    <t>H.01.005.c</t>
  </si>
  <si>
    <t>H.01.006</t>
  </si>
  <si>
    <t>SEGNALETICA ORIZZONTALE CON IMPIEGO DI COLATO PLASTICO CON APPLICAZIONE A “GOCCIA“ PER FONDI BITUMATI DRENANTI</t>
  </si>
  <si>
    <t>H.01.006.a</t>
  </si>
  <si>
    <t>H.01.006.b</t>
  </si>
  <si>
    <t>H.01.006.c</t>
  </si>
  <si>
    <t>H.01.007</t>
  </si>
  <si>
    <t>SEGNALETICA ORIZZONTALE CON IMPIEGO DI COLATO PLASTICO CON APPLICAZIONE A “PROFILO VARIABILE“ PER FONDI BITUMATI NORMALI</t>
  </si>
  <si>
    <t>H.01.007.a</t>
  </si>
  <si>
    <t>H.01.007.b</t>
  </si>
  <si>
    <t>H.01.007.c</t>
  </si>
  <si>
    <t>H.01.008</t>
  </si>
  <si>
    <t>SEGNALETICA ORIZZONTALE CON IMPIEGO DI COLATO PLASTICO CON APPLICAZIONE A “PROFILO VARIABILE“ PER FONDI BITUMATI DRENANTI</t>
  </si>
  <si>
    <t>H.01.008.a</t>
  </si>
  <si>
    <t>H.01.008.b</t>
  </si>
  <si>
    <t>H.01.008.c</t>
  </si>
  <si>
    <t>H.01.009</t>
  </si>
  <si>
    <t>SEGNALETICA ORIZZONTALE CON IMPIEGO DI COLATO PLASTICO CON APPLICAZIONE A “PROFILO LISCIO“ PER FONDI BITUMATI NORMALI</t>
  </si>
  <si>
    <t>H.01.009.a</t>
  </si>
  <si>
    <t>H.01.009.b</t>
  </si>
  <si>
    <t>H.01.009.c</t>
  </si>
  <si>
    <t>H.01.010</t>
  </si>
  <si>
    <t>SEGNALETICA ORIZZONTALE CON IMPIEGO DI COLATO PLASTICO CON APPLICAZIONE A “PROFILO LISCIO“ PER FONDI BITUMATI DRENANTI</t>
  </si>
  <si>
    <t>H.01.010.a</t>
  </si>
  <si>
    <t>H.01.010.b</t>
  </si>
  <si>
    <t>H.01.010.c</t>
  </si>
  <si>
    <t>- Per fondi bitumati normali.</t>
  </si>
  <si>
    <t>- Per fondi bitumati drenanti</t>
  </si>
  <si>
    <t>H.01.014</t>
  </si>
  <si>
    <t>SEGNALETICA ORIZZONTALE IN TERMOCOLATO PLASTICO SU TAPPETO NORMALE</t>
  </si>
  <si>
    <t>H.01.014.a</t>
  </si>
  <si>
    <t>H.01.014.b</t>
  </si>
  <si>
    <t>H.01.014.c</t>
  </si>
  <si>
    <t>H.01.014.d</t>
  </si>
  <si>
    <t>H.01.015</t>
  </si>
  <si>
    <t>SEGNALETICA ORIZZONTALE IN TERMOCOLATO PLASTICO SU TAPPETO DRENANTE</t>
  </si>
  <si>
    <t>H.01.015.a</t>
  </si>
  <si>
    <t>H.01.015.b</t>
  </si>
  <si>
    <t>H.01.015.c</t>
  </si>
  <si>
    <t>H.01.015.d</t>
  </si>
  <si>
    <t>H.01.017</t>
  </si>
  <si>
    <t>SEGNALETICA ORIZZONTALE DI NUOVO IMPIANTO IN TERMOSPRUZZATO PLASTICO SU TAPPETO NORMALE</t>
  </si>
  <si>
    <t>H.01.017.a</t>
  </si>
  <si>
    <t>H.01.017.b</t>
  </si>
  <si>
    <t>H.01.017.c</t>
  </si>
  <si>
    <t>H.01.017.d</t>
  </si>
  <si>
    <t>H.01.018</t>
  </si>
  <si>
    <t>SEGNALETICA ORIZZONTALE DI NUOVO IMPIANTO IN TERMOSPRUZZATO PLASTICO SU TAPPETO DRENANTE</t>
  </si>
  <si>
    <t>H.01.018.a</t>
  </si>
  <si>
    <t>H.01.018.b</t>
  </si>
  <si>
    <t>H.01.018.c</t>
  </si>
  <si>
    <t>H.01.018.d</t>
  </si>
  <si>
    <t>H.01.027</t>
  </si>
  <si>
    <t>SOVRAPPREZZO PER PRESTAZIONI NOTTURNEO FESTIVE DI SEGNALETICA ORIZZONTALE</t>
  </si>
  <si>
    <t>H.02.001</t>
  </si>
  <si>
    <t>H.02 - SEGNALETICA VERTICALE</t>
  </si>
  <si>
    <t>H.02.01 - SEGNALE TRIANGOLARE</t>
  </si>
  <si>
    <t>H.02.001.a</t>
  </si>
  <si>
    <t>- Lato cm 60</t>
  </si>
  <si>
    <t>H.02.001.b</t>
  </si>
  <si>
    <t>- Lato cm 90</t>
  </si>
  <si>
    <t>H.02.001.c</t>
  </si>
  <si>
    <t>- Lato cm 120</t>
  </si>
  <si>
    <t>H.02.002</t>
  </si>
  <si>
    <t>H.02.002.a</t>
  </si>
  <si>
    <t>H.02.002.b</t>
  </si>
  <si>
    <t>H.02.002.c</t>
  </si>
  <si>
    <t>H.02.003</t>
  </si>
  <si>
    <t>H.02.003.a</t>
  </si>
  <si>
    <t>H.02.003.b</t>
  </si>
  <si>
    <t>H.02.004</t>
  </si>
  <si>
    <t>H.02.004.a</t>
  </si>
  <si>
    <t>H.02.004.b</t>
  </si>
  <si>
    <t>H.02.005</t>
  </si>
  <si>
    <t>H.02.02 - SEGNALE CIRCOLARE</t>
  </si>
  <si>
    <t>H.02.005.a</t>
  </si>
  <si>
    <t>- Diametro cm 40</t>
  </si>
  <si>
    <t>H.02.005.b</t>
  </si>
  <si>
    <t>- Diametro cm 60</t>
  </si>
  <si>
    <t>H.02.005.c</t>
  </si>
  <si>
    <t>- Diametro cm 90</t>
  </si>
  <si>
    <t>H.02.006</t>
  </si>
  <si>
    <t>H.02.006.a</t>
  </si>
  <si>
    <t>H.02.006.b</t>
  </si>
  <si>
    <t>H.02.006.c</t>
  </si>
  <si>
    <t>H.02.007</t>
  </si>
  <si>
    <t>H.02.007.a</t>
  </si>
  <si>
    <t>H.02.007.b</t>
  </si>
  <si>
    <t>H.02.008</t>
  </si>
  <si>
    <t>H.02.008.a</t>
  </si>
  <si>
    <t>H.02.008.b</t>
  </si>
  <si>
    <t>H.02.009</t>
  </si>
  <si>
    <t>H.02.03 - SEGNALE ROMBOIDALE O QUADRATO</t>
  </si>
  <si>
    <t>H.02.009.a</t>
  </si>
  <si>
    <t>H.02.009.b</t>
  </si>
  <si>
    <t>H.02.009.c</t>
  </si>
  <si>
    <t>H.02.010</t>
  </si>
  <si>
    <t>H.02.010.a</t>
  </si>
  <si>
    <t>- Lato cm 40</t>
  </si>
  <si>
    <t>H.02.010.b</t>
  </si>
  <si>
    <t>H.02.010.c</t>
  </si>
  <si>
    <t>H.02.011</t>
  </si>
  <si>
    <t>H.02.011.a</t>
  </si>
  <si>
    <t>H.02.011.b</t>
  </si>
  <si>
    <t>H.02.011.c</t>
  </si>
  <si>
    <t>H.02.012</t>
  </si>
  <si>
    <t>H.02.012.a</t>
  </si>
  <si>
    <t>H.02.012.b</t>
  </si>
  <si>
    <t>H.02.012.c</t>
  </si>
  <si>
    <t>H.02.013</t>
  </si>
  <si>
    <t>H.02.04 - SEGNALE OTTOGONALE</t>
  </si>
  <si>
    <t>H.02.013.a</t>
  </si>
  <si>
    <t>H.02.013.b</t>
  </si>
  <si>
    <t>H.02.014</t>
  </si>
  <si>
    <t>H.02.014.a</t>
  </si>
  <si>
    <t>H.02.014.b</t>
  </si>
  <si>
    <t>H.02.014.c</t>
  </si>
  <si>
    <t>- Diametro cm 120</t>
  </si>
  <si>
    <t>H.02.015</t>
  </si>
  <si>
    <t>H.02.05 - SEGNALE PASSAGGIO A LIVELLO</t>
  </si>
  <si>
    <t>H.02.015.a</t>
  </si>
  <si>
    <t>- Semplice</t>
  </si>
  <si>
    <t>H.02.015.b</t>
  </si>
  <si>
    <t>- Doppia</t>
  </si>
  <si>
    <t>H.02.016</t>
  </si>
  <si>
    <t>PANNELLI DISTANZIOMETRICI DI PASSAGGIO A LIVELLO CON PELLICOLA</t>
  </si>
  <si>
    <t>H.02.016.a</t>
  </si>
  <si>
    <t>- Di classe 1^ a gruppo di tre pannelli</t>
  </si>
  <si>
    <t>H.02.016.b</t>
  </si>
  <si>
    <t>- Di classe 2^ a gruppo di tre pannelli</t>
  </si>
  <si>
    <t>H.02.017</t>
  </si>
  <si>
    <t>H.02.06 - PANNELLI AGGIUNTIVI, INTEGRATIVI E DI INDICAZIONE</t>
  </si>
  <si>
    <t>H.02.017.a</t>
  </si>
  <si>
    <t>- Fino a 0,25 mq di superficie</t>
  </si>
  <si>
    <t>H.02.017.b</t>
  </si>
  <si>
    <t>- Da 0,26 a 0,90 mq di superficie</t>
  </si>
  <si>
    <t>H.02.017.c</t>
  </si>
  <si>
    <t>- Da 0,91 a 3,00 mq di superficie</t>
  </si>
  <si>
    <t>H.02.017.d</t>
  </si>
  <si>
    <t>- Oltre 3,01 mq di superficie</t>
  </si>
  <si>
    <t>H.02.018</t>
  </si>
  <si>
    <t>H.02.018.a</t>
  </si>
  <si>
    <t>H.02.018.b</t>
  </si>
  <si>
    <t>H.02.018.c</t>
  </si>
  <si>
    <t>H.02.018.d</t>
  </si>
  <si>
    <t>H.02.019</t>
  </si>
  <si>
    <t>H.02.019.a</t>
  </si>
  <si>
    <t>- PELL. CL. 1</t>
  </si>
  <si>
    <t>H.02.019.b</t>
  </si>
  <si>
    <t>- PELL. CL. 2</t>
  </si>
  <si>
    <t>H.02.020</t>
  </si>
  <si>
    <t>H.02.07 - CIPPO ETTOMETRICO</t>
  </si>
  <si>
    <t>H.02.020.a</t>
  </si>
  <si>
    <t>- Rivestito con pellicola di classe 1</t>
  </si>
  <si>
    <t>H.02.020.b</t>
  </si>
  <si>
    <t>- Rivestito con pellicola di classe 2</t>
  </si>
  <si>
    <t>H.02.021</t>
  </si>
  <si>
    <t>H.02.021.a</t>
  </si>
  <si>
    <t>- Dim. cm 50 x 50</t>
  </si>
  <si>
    <t>H.02.021.b</t>
  </si>
  <si>
    <t>- Dim. cm 70 x 70</t>
  </si>
  <si>
    <t>H.02.021.c</t>
  </si>
  <si>
    <t>- Dim. cm 70 x 105</t>
  </si>
  <si>
    <t>H.02.022</t>
  </si>
  <si>
    <t>H.02.022.a</t>
  </si>
  <si>
    <t>H.02.022.b</t>
  </si>
  <si>
    <t>H.02.022.c</t>
  </si>
  <si>
    <t>H.02.023</t>
  </si>
  <si>
    <t>H.02.023.a</t>
  </si>
  <si>
    <t>- Dim. cm 50 x 120</t>
  </si>
  <si>
    <t>H.02.023.b</t>
  </si>
  <si>
    <t>- Dim. cm 235 x 70</t>
  </si>
  <si>
    <t>H.02.024</t>
  </si>
  <si>
    <t>H.02.024.a</t>
  </si>
  <si>
    <t>H.02.024.b</t>
  </si>
  <si>
    <t>H.02.025</t>
  </si>
  <si>
    <t>H.02.025.a</t>
  </si>
  <si>
    <t>H.02.025.b</t>
  </si>
  <si>
    <t>H.02.026</t>
  </si>
  <si>
    <t>FORNITURA DI SOSTEGNI AD "U" IN METALLO ZINCATO A CALDO</t>
  </si>
  <si>
    <t>H.02.08 - SOSTEGNI AD U, TUBOLARI, AD ARCO E A MURO</t>
  </si>
  <si>
    <t>H.02.026.a</t>
  </si>
  <si>
    <t>- In profilato UPN 50</t>
  </si>
  <si>
    <t>H.02.026.b</t>
  </si>
  <si>
    <t>- In profilato UPN 80</t>
  </si>
  <si>
    <t>H.02.026.c</t>
  </si>
  <si>
    <t>- In profilato UPN 100</t>
  </si>
  <si>
    <t>H.02.027</t>
  </si>
  <si>
    <t>FORNITURA DI SOSTEGNI IN METALLO ZINCATO A CALDO</t>
  </si>
  <si>
    <t>H.02.027.a</t>
  </si>
  <si>
    <t>- In profilato IPE 120</t>
  </si>
  <si>
    <t>H.02.027.b</t>
  </si>
  <si>
    <t>- In profilato IPE 150</t>
  </si>
  <si>
    <t>H.02.027.c</t>
  </si>
  <si>
    <t>- In profilato IPE 200</t>
  </si>
  <si>
    <t>H.02.027.d</t>
  </si>
  <si>
    <t>- In profilato IPE 240</t>
  </si>
  <si>
    <t>H.02.028</t>
  </si>
  <si>
    <t>FORNITURA DI SOSTEGNI TUBOLARI IN METALLO ZINCATO A CALDO</t>
  </si>
  <si>
    <t>H.02.028.a</t>
  </si>
  <si>
    <t>- Del diametro di 48 mm</t>
  </si>
  <si>
    <t>H.02.028.b</t>
  </si>
  <si>
    <t>- Del diametro di 60 mm</t>
  </si>
  <si>
    <t>H.02.028.c</t>
  </si>
  <si>
    <t>- Del diametro di 90 mm</t>
  </si>
  <si>
    <t>H.02.029</t>
  </si>
  <si>
    <t>FORNITURA DI SOSTEGNI TUBOLARI AD ARCO IN METALLO ZINCATO A CALDO DEL DIAMETRO DI 30 MM E PER SEGNALI CIRCOLARI DI DIAMETRO 60 CM</t>
  </si>
  <si>
    <t>H.02.029.a</t>
  </si>
  <si>
    <t>- Per altezza totale 1,80 m</t>
  </si>
  <si>
    <t>H.02.029.b</t>
  </si>
  <si>
    <t>- Per altezza totale 2.20 m.</t>
  </si>
  <si>
    <t>H.02.030</t>
  </si>
  <si>
    <t>FORNITURA DI SOSTEGNI TUBOLARI AD ARCO IN METALLO ZINCATO A CALDO DEL DIAMETRO DI 30 MM E PER SEGNALI CIRCOLARI DI DIAMETRO 90 CM</t>
  </si>
  <si>
    <t>H.02.030.a</t>
  </si>
  <si>
    <t>H.02.030.b</t>
  </si>
  <si>
    <t>- Per altezza totale 2.20 m</t>
  </si>
  <si>
    <t>H.02.031</t>
  </si>
  <si>
    <t>FORNITURA DI SOSTEGNI TUBOLARI A MURO IN METALLO ZINCATO A CALDO DEL DIAMETRO DI 60 MM, PER IL SOSTEGNO DI SEGNALI CIRCOLARI, TRIANGOLARI E TARGHE</t>
  </si>
  <si>
    <t>H.02.031.a</t>
  </si>
  <si>
    <t>- Zanca a T 900 x 400 mm - Piastra 150 x 150 x 10 mm</t>
  </si>
  <si>
    <t>H.02.031.b</t>
  </si>
  <si>
    <t>- Zanca a T 800 x 450 mm - Piastra 200 x 200 x 10 mm</t>
  </si>
  <si>
    <t>H.02.031.c</t>
  </si>
  <si>
    <t>- Zanca a T 900 x 450 mm - Piastra 200 x 200 x 10 mm</t>
  </si>
  <si>
    <t>H.02.031.d</t>
  </si>
  <si>
    <t>- Zanca a T 1000 x 450 mm - Piastra 200 x 200 x 10 mm</t>
  </si>
  <si>
    <t>H.02.031.e</t>
  </si>
  <si>
    <t>- Zanca a T 1100 x 550 mm - Piastra 200 x 200 x 10 mm</t>
  </si>
  <si>
    <t>H.02.031.f</t>
  </si>
  <si>
    <t>- Zanca a T 1450 x 450 mm - Piastra 200 x 200 x 10 mm</t>
  </si>
  <si>
    <t>H.02.032</t>
  </si>
  <si>
    <t>BASE MOBILE CIRCOLARE PER INNESTO TUBO DA DIAMETRO 48 o 60 MM</t>
  </si>
  <si>
    <t>H.02.033</t>
  </si>
  <si>
    <t>FORNITURA DI GRUPPO DI AGGANCIO PER SOSTEGNO TUBOLARE</t>
  </si>
  <si>
    <t>H.02.09 - GRUPPO DI AGGANCIO</t>
  </si>
  <si>
    <t>H.02.033.a</t>
  </si>
  <si>
    <t>- Diametro mm 48</t>
  </si>
  <si>
    <t>H.02.033.b</t>
  </si>
  <si>
    <t>- Diametro mm 60</t>
  </si>
  <si>
    <t>H.02.033.c</t>
  </si>
  <si>
    <t>- Diametro mm 90</t>
  </si>
  <si>
    <t>H.02.033.d</t>
  </si>
  <si>
    <t>- Diametro mm 90 Controvento</t>
  </si>
  <si>
    <t>H.02.033.e</t>
  </si>
  <si>
    <t>- Con attacco a bandiera Diametro &gt;mm 90</t>
  </si>
  <si>
    <t>H.02.034</t>
  </si>
  <si>
    <t>POSA IN OPERA DI SOSTEGNI PER SEGNALI</t>
  </si>
  <si>
    <t>H.02.10 - POSA IN OPERA</t>
  </si>
  <si>
    <t>H.02.034.a</t>
  </si>
  <si>
    <t>- Per segnali di superficie fino a mq 3.00</t>
  </si>
  <si>
    <t>H.02.034.b</t>
  </si>
  <si>
    <t>- Per segnali di superficie superiore a mq 3.00</t>
  </si>
  <si>
    <t>H.02.035</t>
  </si>
  <si>
    <t>POSA IN OPERA DI SEGNALI</t>
  </si>
  <si>
    <t>H.02.035.a</t>
  </si>
  <si>
    <t>- Su unico sostegno</t>
  </si>
  <si>
    <t>H.02.035.b</t>
  </si>
  <si>
    <t>- Di superficie fino a mq 3.00 su doppio sostegno</t>
  </si>
  <si>
    <t>H.02.035.c</t>
  </si>
  <si>
    <t>- Di superficie di oltre mq 3.00 su due o più sostegni</t>
  </si>
  <si>
    <t>H.02.036</t>
  </si>
  <si>
    <t>POSA IN OPERA DI CIPPO ETTOMETRICO BIFACCIALE</t>
  </si>
  <si>
    <t>H.02.036.a</t>
  </si>
  <si>
    <t>- Su banchina stradale di qualsiasi tipo</t>
  </si>
  <si>
    <t>H.02.036.b</t>
  </si>
  <si>
    <t>- Su barriere metalliche</t>
  </si>
  <si>
    <t>H.02.037</t>
  </si>
  <si>
    <t>POSA IN OPERA DI SEGNALIMITI, PALETTI SEGNALETICI</t>
  </si>
  <si>
    <t>H.02.037.a</t>
  </si>
  <si>
    <t>- Con basamento in calcestruzzo</t>
  </si>
  <si>
    <t>H.02.037.b</t>
  </si>
  <si>
    <t>- Senza basamento in calcestruzzo</t>
  </si>
  <si>
    <t>H.02.038</t>
  </si>
  <si>
    <t>POSA IN OPERA DI DELINEATORI PER GALLERIE</t>
  </si>
  <si>
    <t>H.02.039</t>
  </si>
  <si>
    <t>POSA IN OPERA DI CATADIOTTRI</t>
  </si>
  <si>
    <t>H.02.039.a</t>
  </si>
  <si>
    <t>- Nella corsia di emergenza</t>
  </si>
  <si>
    <t>H.02.039.b</t>
  </si>
  <si>
    <t>- Nello spartitraffico</t>
  </si>
  <si>
    <t>RIMOZIONE DI SEGNALE STRADALE NORMALE O MAGGIORATO</t>
  </si>
  <si>
    <t>H.02.11 - RIMOZIONE DI SEGNALI</t>
  </si>
  <si>
    <t>- Rimosso da un unico sostegno</t>
  </si>
  <si>
    <t>- Rimosso da due sostegni</t>
  </si>
  <si>
    <t>RIMOZIONE DI SEGNALE DI PREAVVISO</t>
  </si>
  <si>
    <t>RIMOZIONE DI SOSTEGNI</t>
  </si>
  <si>
    <t>- Per segnaletica stradale</t>
  </si>
  <si>
    <t>- Di coppia di sostegni per segnaletica stradale</t>
  </si>
  <si>
    <t>- Di gruppo di sostegni per segnaletica stradale</t>
  </si>
  <si>
    <t>H.03.001</t>
  </si>
  <si>
    <t>FORNITURA DI SPECCHIO PARABOLICO INFRANGIBILE CONVESSO</t>
  </si>
  <si>
    <t>H.03 - SEGNALETICA COMPLEMENTARE</t>
  </si>
  <si>
    <t>H.03.01 - SPECCHIO PARABOLICO</t>
  </si>
  <si>
    <t>H.03.001.a</t>
  </si>
  <si>
    <t>- Da cm 60</t>
  </si>
  <si>
    <t>H.03.001.b</t>
  </si>
  <si>
    <t>- Da cm 90</t>
  </si>
  <si>
    <t>H.03.003</t>
  </si>
  <si>
    <t>FORNITURA DI DELINEATORE PER GALLERIE</t>
  </si>
  <si>
    <t>H.03.02 - DELINEATORI</t>
  </si>
  <si>
    <t>H.03.003.a</t>
  </si>
  <si>
    <t>- Monofacciale</t>
  </si>
  <si>
    <t>H.03.003.b</t>
  </si>
  <si>
    <t>- Bifacciale</t>
  </si>
  <si>
    <t>H.03.005</t>
  </si>
  <si>
    <t>H.03.006</t>
  </si>
  <si>
    <t>H.03.006.a</t>
  </si>
  <si>
    <t>- Seenza base di ancoraggio</t>
  </si>
  <si>
    <t>H.03.006.b</t>
  </si>
  <si>
    <t>- Con base di ancoraggio in PVC</t>
  </si>
  <si>
    <t>H.03.007</t>
  </si>
  <si>
    <t>H.03.008</t>
  </si>
  <si>
    <t>H.03.008.a</t>
  </si>
  <si>
    <t>- Spessore mm 10/10 Classe 1</t>
  </si>
  <si>
    <t>H.03.008.b</t>
  </si>
  <si>
    <t>- Spessore mm 25/10 Classe 1</t>
  </si>
  <si>
    <t>H.03.008.c</t>
  </si>
  <si>
    <t>- Spessore mm 25/10 Classe 2</t>
  </si>
  <si>
    <t>H.03.011</t>
  </si>
  <si>
    <t>H.03.011.a</t>
  </si>
  <si>
    <t>H.03.011.b</t>
  </si>
  <si>
    <t>H.03.011.c</t>
  </si>
  <si>
    <t>H.03.014</t>
  </si>
  <si>
    <t>H.03.014.a</t>
  </si>
  <si>
    <t>H.03.014.b</t>
  </si>
  <si>
    <t>H.03.014.c</t>
  </si>
  <si>
    <t>H.03.017</t>
  </si>
  <si>
    <t>H.03.017.a</t>
  </si>
  <si>
    <t>H.03.017.b</t>
  </si>
  <si>
    <t>H.03.017.c</t>
  </si>
  <si>
    <t>H.03.021</t>
  </si>
  <si>
    <t>DELINEATORE SPARTITRAFFICO FLESSIBILE IN PLASTICA</t>
  </si>
  <si>
    <t>H.03.021.a</t>
  </si>
  <si>
    <t>- Di altezza da 60 a 69 cm</t>
  </si>
  <si>
    <t>H.03.021.b</t>
  </si>
  <si>
    <t>- Di altezza da 70 a 79 cm</t>
  </si>
  <si>
    <t>H.03.021.c</t>
  </si>
  <si>
    <t>- Di altezza da 80 a 100 cm</t>
  </si>
  <si>
    <t>H.03.024</t>
  </si>
  <si>
    <t>POSA IN OPERA DI PALETTO SPARTITRAFFICO DI ALTEZZA VARIABILE PALETTO DI ALTEZZA DA 80 A 100 CM</t>
  </si>
  <si>
    <t>H.03.03 - PALETTI SPARTITRAFFICO</t>
  </si>
  <si>
    <t>H.03.025</t>
  </si>
  <si>
    <t>H.03.026</t>
  </si>
  <si>
    <t>H.06.001</t>
  </si>
  <si>
    <t>MONOPALO PER TARGHE DI INDICAZIONE</t>
  </si>
  <si>
    <t>H.06 - PORTALI</t>
  </si>
  <si>
    <t>H.06.01 - FORNITURA DI MONOPALO E PORTALI</t>
  </si>
  <si>
    <t>H.06.003</t>
  </si>
  <si>
    <t>PORTALE IN ACCIAIO ZINCATO A CALDO</t>
  </si>
  <si>
    <t>H.06.003.a</t>
  </si>
  <si>
    <t>- A cavalletto</t>
  </si>
  <si>
    <t>H.06.003.b</t>
  </si>
  <si>
    <t>- A bandiera</t>
  </si>
  <si>
    <t>H.06.003.c</t>
  </si>
  <si>
    <t>- A farfalla</t>
  </si>
  <si>
    <t>H.06.005</t>
  </si>
  <si>
    <t>POSA IN OPERA DI PORTALE PER TARGHE DI INDICAZIONE</t>
  </si>
  <si>
    <t>H.06.02 - POSA IN OPERA DI MONOPALO E PORTALI</t>
  </si>
  <si>
    <t>H.06.005.a</t>
  </si>
  <si>
    <t>- Monopalo</t>
  </si>
  <si>
    <t>H.06.005.b</t>
  </si>
  <si>
    <t>H.06.005.c</t>
  </si>
  <si>
    <t>H.06.005.d</t>
  </si>
  <si>
    <t>H.06.009</t>
  </si>
  <si>
    <t>SMONTAGGIO DI PORTALE, COMPRESE LE RELATIVE TARGHE ESISTENTI</t>
  </si>
  <si>
    <t>H.06.03 - SMONTAGGIO DI PORTALE</t>
  </si>
  <si>
    <t>H.06.009.a</t>
  </si>
  <si>
    <t>H.06.009.b</t>
  </si>
  <si>
    <t>H.06.009.c</t>
  </si>
  <si>
    <t>H.06.012</t>
  </si>
  <si>
    <t>POSA IN OPERA O SMONTAGGIO DI TARGHE SU PORTALE</t>
  </si>
  <si>
    <t>H.06.04 - MONTAGGIO E SMONTAGGIO DI TARGHE SU PORTALE</t>
  </si>
  <si>
    <t>H.07.065</t>
  </si>
  <si>
    <t>SEGNAMARGINE OTTICO A LED</t>
  </si>
  <si>
    <t>H.07 - SEGNALETICA LUMINOSA</t>
  </si>
  <si>
    <t>H.07.01 - SEGNAMARGINI OTTICI</t>
  </si>
  <si>
    <t>H.07.065.a</t>
  </si>
  <si>
    <t>H.07.065.b</t>
  </si>
  <si>
    <t>I.01.001</t>
  </si>
  <si>
    <t>FORNITURA E POSA IN OPERA DI TUBI DI CEMENTO</t>
  </si>
  <si>
    <t>I - IDRAULICA</t>
  </si>
  <si>
    <t>I.01 - TUBAZIONI</t>
  </si>
  <si>
    <t>I.01.01 - TUBAZIONI IN CALCESTRUZZO</t>
  </si>
  <si>
    <t>I.01.001.b</t>
  </si>
  <si>
    <t>- Di diametro interno di cm 20</t>
  </si>
  <si>
    <t>I.01.001.d</t>
  </si>
  <si>
    <t>- Di diametro interno di cm 30</t>
  </si>
  <si>
    <t>I.01.001.e</t>
  </si>
  <si>
    <t>- Di diametro interno di cm 40</t>
  </si>
  <si>
    <t>I.01.001.f</t>
  </si>
  <si>
    <t>- Di diametro interno di cm 50</t>
  </si>
  <si>
    <t>I.01.001.g</t>
  </si>
  <si>
    <t>- Di diametro interno di cm 60</t>
  </si>
  <si>
    <t>I.01.001.h</t>
  </si>
  <si>
    <t>- Di diametro interno di cm 80</t>
  </si>
  <si>
    <t>I.01.001.i</t>
  </si>
  <si>
    <t>- Di diametro interno di cm 100</t>
  </si>
  <si>
    <t>I.01.001.l</t>
  </si>
  <si>
    <t>- Di diametro interno di cm 120</t>
  </si>
  <si>
    <t>I.01.001.m</t>
  </si>
  <si>
    <t>- Di diametro interno di cm 150</t>
  </si>
  <si>
    <t>I.01.002</t>
  </si>
  <si>
    <t>TUBAZIONI IN CALCESTRUZZO VIBROCOMPRESSO A BASE PIANA AUTOPORTANTI</t>
  </si>
  <si>
    <t>I.01.002.d</t>
  </si>
  <si>
    <t>- Diametro interno di cm 60</t>
  </si>
  <si>
    <t>I.01.002.e</t>
  </si>
  <si>
    <t>- Diametro interno di cm 80</t>
  </si>
  <si>
    <t>I.01.002.f</t>
  </si>
  <si>
    <t>- Diametro interno di cm 100</t>
  </si>
  <si>
    <t>I.01.002.g</t>
  </si>
  <si>
    <t>- Diametro interno di cm 120</t>
  </si>
  <si>
    <t>I.01.002.h</t>
  </si>
  <si>
    <t>- Diametro interno di cm 140</t>
  </si>
  <si>
    <t>I.01.002.i</t>
  </si>
  <si>
    <t>- Diametro interno di cm 160</t>
  </si>
  <si>
    <t>I.01.002.m</t>
  </si>
  <si>
    <t>- Diametro interno di cm 200</t>
  </si>
  <si>
    <t>I.01.006</t>
  </si>
  <si>
    <t>MANUFATTI TUBOLARI IN LAMIERA DI ACCIAIO ONDULATA E ZINCATA</t>
  </si>
  <si>
    <t>I.01.02 - MANUFATTI TUBOLARI IN ACCIAIO</t>
  </si>
  <si>
    <t>I.01.006.a</t>
  </si>
  <si>
    <t>- Ad elementi incastrati</t>
  </si>
  <si>
    <t>I.01.006.b</t>
  </si>
  <si>
    <t>- A piastre multiple</t>
  </si>
  <si>
    <t>I.01.009</t>
  </si>
  <si>
    <t>PROFILI IN PVC (WATER-STOP)</t>
  </si>
  <si>
    <t>I.01.03 - PROFILI IN PVC (WATER-STOP)</t>
  </si>
  <si>
    <t>I.01.010</t>
  </si>
  <si>
    <t>TUBAZIONI IN PVC SERIE PESANTE</t>
  </si>
  <si>
    <t>I.01.04 - TUBAZIONI P.V.C.</t>
  </si>
  <si>
    <t>I.01.010.a</t>
  </si>
  <si>
    <t>- Diametro esterno mm 110</t>
  </si>
  <si>
    <t>I.01.010.b</t>
  </si>
  <si>
    <t>- Diametro esterno mm 125</t>
  </si>
  <si>
    <t>I.01.010.c</t>
  </si>
  <si>
    <t>- Diametro esterno mm 160</t>
  </si>
  <si>
    <t>I.01.010.d</t>
  </si>
  <si>
    <t>- Diametro esterno mm 200</t>
  </si>
  <si>
    <t>I.01.010.e</t>
  </si>
  <si>
    <t>- Diametro esterno mm 250</t>
  </si>
  <si>
    <t>I.01.010.f</t>
  </si>
  <si>
    <t>- Diametro esterno mm 300</t>
  </si>
  <si>
    <t>I.01.010.g</t>
  </si>
  <si>
    <t>- Diametro esterno mm 400</t>
  </si>
  <si>
    <t>I.01.010.h</t>
  </si>
  <si>
    <t>- Diametro esterno mm 500</t>
  </si>
  <si>
    <t>I.01.010.i</t>
  </si>
  <si>
    <t>- Diametro esterno mm 630</t>
  </si>
  <si>
    <t>I.01.010.l</t>
  </si>
  <si>
    <t>- Diametro esterno mm 710</t>
  </si>
  <si>
    <t>I.01.012</t>
  </si>
  <si>
    <t>TUBAZIONI IN PVC FORATI PER DRENAGGIO</t>
  </si>
  <si>
    <t>I.01.05 - TUBAZIONI IN PVC PER DRENAGGIO</t>
  </si>
  <si>
    <t>I.01.012.a</t>
  </si>
  <si>
    <t>- Diametro interno fino a mm 50</t>
  </si>
  <si>
    <t>I.01.012.b</t>
  </si>
  <si>
    <t>- Diametro interno da mm 51 a mm 80</t>
  </si>
  <si>
    <t>I.01.012.c</t>
  </si>
  <si>
    <t>- Diametro interno da mm 81 a mm 100</t>
  </si>
  <si>
    <t>I.01.012.d</t>
  </si>
  <si>
    <t>- Diametro interno da mm 101 a mm 150</t>
  </si>
  <si>
    <t>I.01.020</t>
  </si>
  <si>
    <t>FORNITURA E POSA I OPERA DI TUBI TIPO P.R.F.V.</t>
  </si>
  <si>
    <t>I.01.07 - TUBAZIONI P.R.F.V</t>
  </si>
  <si>
    <t>I.01.020.c</t>
  </si>
  <si>
    <t>- Diametro DN mm 250</t>
  </si>
  <si>
    <t>I.01.020.i</t>
  </si>
  <si>
    <t>- Diametro DN mm 600</t>
  </si>
  <si>
    <t>I.01.020.o</t>
  </si>
  <si>
    <t>- Diametro DN mm 1000</t>
  </si>
  <si>
    <t>I.01.020.r</t>
  </si>
  <si>
    <t>- Diametro DN mm 1600</t>
  </si>
  <si>
    <t>I.01.022</t>
  </si>
  <si>
    <t>FORNITURA E POSA IN OPERA DI GIUNTO PER OPERE MURARIE IN P.R.F.V.</t>
  </si>
  <si>
    <t>I.01.022.o</t>
  </si>
  <si>
    <t>I.01.022.r</t>
  </si>
  <si>
    <t>I.01.030</t>
  </si>
  <si>
    <t>FORNITURA E POSA IN OPERA DI TUBAZIONE PER CONDOTTE DI SCARICO INTERRATE PEAD SN8 NP</t>
  </si>
  <si>
    <t>I.01.06 - TUBAZIONI IN PEAD</t>
  </si>
  <si>
    <t>I.01.030.b</t>
  </si>
  <si>
    <t>- Diametro  esterno mm 160</t>
  </si>
  <si>
    <t>I.01.030.c</t>
  </si>
  <si>
    <t>- Diametro  esterno mm 200</t>
  </si>
  <si>
    <t>I.01.030.d</t>
  </si>
  <si>
    <t>- Diametro  esterno mm 250</t>
  </si>
  <si>
    <t>I.01.030.e</t>
  </si>
  <si>
    <t>- Diametro  esterno mm 315</t>
  </si>
  <si>
    <t>I.01.030.f</t>
  </si>
  <si>
    <t>- Diametro  esterno mm 400</t>
  </si>
  <si>
    <t>I.01.030.g</t>
  </si>
  <si>
    <t>- Diametro  esterno mm 500</t>
  </si>
  <si>
    <t>I.01.030.h</t>
  </si>
  <si>
    <t>- Diametro  esterno mm 630</t>
  </si>
  <si>
    <t>I.01.030.i</t>
  </si>
  <si>
    <t>- Diametro  esterno mm 1000</t>
  </si>
  <si>
    <t>I.01.080</t>
  </si>
  <si>
    <t>FORNITURA E POSA IN OPERA DI TUBAZIONE PER DRENAGGIO IN PEAD SN16</t>
  </si>
  <si>
    <t>I.01.080.b</t>
  </si>
  <si>
    <t>I.02.001</t>
  </si>
  <si>
    <t>FORNITURA E POSA IN OPERA DI CANALETTE COSTITUITE DA EMBRICI</t>
  </si>
  <si>
    <t>I.02 - CANALETTE , FOSSI DI GUARDIA, POZZETTI E SCARICO ACQUE</t>
  </si>
  <si>
    <t>I.02.01 - CANALETTE EMBRICI E RIVESTIMENTO FOSSI DI GUARDIA</t>
  </si>
  <si>
    <t>I.02.001.a</t>
  </si>
  <si>
    <t>- Di cm 50X50X20</t>
  </si>
  <si>
    <t>I.02.001.b</t>
  </si>
  <si>
    <t>- Di cm 50X40X12</t>
  </si>
  <si>
    <t>I.02.010</t>
  </si>
  <si>
    <t>FORNITURA E POSA IN OPERA DI ELEMENTI PREFABBRICATI IN CLS PER IL RACCORDO DELLE CANALETTE A VENTAGLIO</t>
  </si>
  <si>
    <t>I.02.015</t>
  </si>
  <si>
    <t>CANALETTE E FOSSI DI GUARDIA</t>
  </si>
  <si>
    <t>I.02.015.b</t>
  </si>
  <si>
    <t>- Spostamento di fossi di guardia trapezioidale</t>
  </si>
  <si>
    <t>I.02.025</t>
  </si>
  <si>
    <t>ELEMENTI PREFABBRICATI PER RIVESTIMENTO CUNETTE</t>
  </si>
  <si>
    <t>I.02.045</t>
  </si>
  <si>
    <t>RIVESTIMENTO DI PLATEE DI PONTICELLI, CUNETTE FOSSI DI GUARDIA</t>
  </si>
  <si>
    <t>I.02.050</t>
  </si>
  <si>
    <t>RIVESTIMENTO DI CUNETTE E FOSSI DI GUARDIA</t>
  </si>
  <si>
    <t>I.02.080</t>
  </si>
  <si>
    <t>FORNITURA E POSA IN OPERA DI POZZETTI PREFABBRICATI VIBROCOMPRESSI IN CLS DI CLASSE 25/30 Mpa</t>
  </si>
  <si>
    <t>I.02.02 - POZZETTI PREFABBRICATI</t>
  </si>
  <si>
    <t>I.02.080.a</t>
  </si>
  <si>
    <t>- Dimensioni interne 50x50 cm - h=50 cm</t>
  </si>
  <si>
    <t>I.02.080.b</t>
  </si>
  <si>
    <t>- Dimensioni interne 60x60 cm - h=60 cm</t>
  </si>
  <si>
    <t>I.02.080.c</t>
  </si>
  <si>
    <t>- Dimensioni interne 80x80 cm - h=100 cm</t>
  </si>
  <si>
    <t>I.02.080.d</t>
  </si>
  <si>
    <t>- Dimensioni interne 100x100 cm - h=100 cm</t>
  </si>
  <si>
    <t>I.02.080.e</t>
  </si>
  <si>
    <t>- Dimensioni interne 120x120 cm - h=120 cm</t>
  </si>
  <si>
    <t>I.02.080.f</t>
  </si>
  <si>
    <t>- Dimensioni interne 150x150 cm - h=100 cm</t>
  </si>
  <si>
    <t>I.02.085</t>
  </si>
  <si>
    <t>FORNITURA E POSA IN OPERA DI ELEMENTI DI PROLUNGA PER POZZETTI PREFABBRICATI IN CLS DI CLASSE 25/30 Mpa</t>
  </si>
  <si>
    <t>I.02.085.a</t>
  </si>
  <si>
    <t>I.02.085.b</t>
  </si>
  <si>
    <t>- Dimensioni interne 60x60 cm - h=50 cm</t>
  </si>
  <si>
    <t>I.02.085.c</t>
  </si>
  <si>
    <t>- Dimensioni interne 80x80 cm - h=50 cm</t>
  </si>
  <si>
    <t>I.02.085.d</t>
  </si>
  <si>
    <t>I.02.085.e</t>
  </si>
  <si>
    <t>- Dimensioni interne 100x100 cm - h=50 cm</t>
  </si>
  <si>
    <t>I.02.085.f</t>
  </si>
  <si>
    <t>I.02.085.g</t>
  </si>
  <si>
    <t>- Dimensioni interne 120x120 cm - h=50 cm</t>
  </si>
  <si>
    <t>I.02.085.h</t>
  </si>
  <si>
    <t>- Dimensioni interne 120x120 cm - h=100 cm</t>
  </si>
  <si>
    <t>I.02.085.i</t>
  </si>
  <si>
    <t>- Dimensioni interne 150x150 cm - h=50 cm</t>
  </si>
  <si>
    <t>I.02.085.l</t>
  </si>
  <si>
    <t>I.02.090</t>
  </si>
  <si>
    <t>FORNITURA E POSA IN OPERA DI SOLETTA PREFABBRICATA CARRABILE IN CLS PER POZZETTI PREFABBRICATI IN CLS O GETTATI IN OPERA</t>
  </si>
  <si>
    <t>I.02.090.a</t>
  </si>
  <si>
    <t>- Per pozzetti di dimensioni interne 80x80 cm</t>
  </si>
  <si>
    <t>I.02.090.b</t>
  </si>
  <si>
    <t>- Per pozzetti di dimensioni interne 100x100 cm</t>
  </si>
  <si>
    <t>I.02.090.c</t>
  </si>
  <si>
    <t>- Per pozzetti di dimensioni interne 120x120 cm</t>
  </si>
  <si>
    <t>I.02.090.d</t>
  </si>
  <si>
    <t>- Per pozzetti di dimensioni interne 150x150 cm</t>
  </si>
  <si>
    <t>I.02.105</t>
  </si>
  <si>
    <t>BOCCHETTA DI RACCOLTA E SCARICO DI ACQUE DA IMPALCATI</t>
  </si>
  <si>
    <t>I.02.03 - SMALTIMENTO ACQUE IMPALCATI</t>
  </si>
  <si>
    <t>I.02.115</t>
  </si>
  <si>
    <t>SCARICHI ACQUA PER IMPALCATI</t>
  </si>
  <si>
    <t>I.02.115.a</t>
  </si>
  <si>
    <t>- Diametro esterno mm 100</t>
  </si>
  <si>
    <t>I.02.115.b</t>
  </si>
  <si>
    <t>I.02.115.c</t>
  </si>
  <si>
    <t>I.02.115.d</t>
  </si>
  <si>
    <t>I.02.120</t>
  </si>
  <si>
    <t>BOCCHETTONI IN LASTRA DI PIOMBO PER SCARICO ACQUE SUPERFICIALI</t>
  </si>
  <si>
    <t>I.02.125</t>
  </si>
  <si>
    <t>CANALETTA DI RACCOLTA E DRENAGGIO</t>
  </si>
  <si>
    <t>I.02.04 - CANALI PREFABBRICATI E DI DRENAGGIO</t>
  </si>
  <si>
    <t>I.02.125.a</t>
  </si>
  <si>
    <t>- Di larghezza interna mm 100</t>
  </si>
  <si>
    <t>I.02.125.b</t>
  </si>
  <si>
    <t>- Di larghezza interna mm 150</t>
  </si>
  <si>
    <t>I.02.125.c</t>
  </si>
  <si>
    <t>- Di larghezza interna mm 200</t>
  </si>
  <si>
    <t>I.02.125.d</t>
  </si>
  <si>
    <t>- Di larghezza interna mm 300</t>
  </si>
  <si>
    <t>I.02.125.e</t>
  </si>
  <si>
    <t>- Di larghezza interna mm 400</t>
  </si>
  <si>
    <t>I.02.125.f</t>
  </si>
  <si>
    <t>- Di larghezza interna mm 500</t>
  </si>
  <si>
    <t>I.02.130</t>
  </si>
  <si>
    <t>FORNITURA E POSA IN OPERA DI CANALE PREFABBRICATO</t>
  </si>
  <si>
    <t>I.02.130.a</t>
  </si>
  <si>
    <t>I.02.130.b</t>
  </si>
  <si>
    <t>I.02.130.c</t>
  </si>
  <si>
    <t>I.02.140</t>
  </si>
  <si>
    <t>BOCCHETTONI IN GOMMA EPDM</t>
  </si>
  <si>
    <t>I.02.140.d</t>
  </si>
  <si>
    <t>- Diametro 120mm</t>
  </si>
  <si>
    <t>I.03.001</t>
  </si>
  <si>
    <t>FORNITURA E POSA IN OPERA DI DISOLEATORE</t>
  </si>
  <si>
    <t>I.03 - IMPIANTI DI TRATTAMENTO ACQUE METEORICHE</t>
  </si>
  <si>
    <t>I.03.01 - VASCHE TRATTAMENTO ACQUE</t>
  </si>
  <si>
    <t>I.03.001.a</t>
  </si>
  <si>
    <t>- Con potenzialità di 40 l/s</t>
  </si>
  <si>
    <t>I.03.001.b</t>
  </si>
  <si>
    <t>- Con potenzialità di 65 l/s</t>
  </si>
  <si>
    <t>I.03.001.c</t>
  </si>
  <si>
    <t>- Con potenzialità di 100 l/s</t>
  </si>
  <si>
    <t>I.03.003</t>
  </si>
  <si>
    <t>FORNITURA E POSA IN OPERA DI IMPIANTO DI TRATTAMENTO IN DISCONTINUO DI ACQUE DILAVAMENTO SUPERFICIALE DI 1 PIOGGIA: VASCA DI ACCUMULO + DISOLEATORE - C.A.V.</t>
  </si>
  <si>
    <t>I.03.003.a</t>
  </si>
  <si>
    <t>- Superficie di trattamento dell'impianto pari a 2500 m²</t>
  </si>
  <si>
    <t>I.03.003.b</t>
  </si>
  <si>
    <t>- Superficie di trattamento dell'impianto pari a 4600 m²</t>
  </si>
  <si>
    <t>I.03.003.c</t>
  </si>
  <si>
    <t>- Superficie di trattamento dell'impianto pari a 7000 m²</t>
  </si>
  <si>
    <t>I.03.003.d</t>
  </si>
  <si>
    <t>- Superficie di trattamento dell'impianto pari a 9000 m²</t>
  </si>
  <si>
    <t>I.03.003.e</t>
  </si>
  <si>
    <t>- Superficie di trattamento dell'impianto pari a 12500 m²</t>
  </si>
  <si>
    <t>I.03.015</t>
  </si>
  <si>
    <t>IMPIANTO PER LO SMALTIMENTO INTERRATO D'ACQUE CHIARIFICATE - POZZI PERDENTI</t>
  </si>
  <si>
    <t>I.03.02 - IMPIANTO PER TRATTAMENTO ACQUE</t>
  </si>
  <si>
    <t>I.03.015.d</t>
  </si>
  <si>
    <t>- Diametro interno cm 200, altezza cm 300</t>
  </si>
  <si>
    <t>I.04 - IMPIANTI TECNOLOGICI OPERE CIVILI</t>
  </si>
  <si>
    <t>I.04.013</t>
  </si>
  <si>
    <t>CHIUSINO PER POZZETTI - Classe C250</t>
  </si>
  <si>
    <t>I.04.02 - CHIUSINI</t>
  </si>
  <si>
    <t>I.04.013.1e</t>
  </si>
  <si>
    <t>- IN GHISA SFEROIDALE conforme alla norma UNI EN 1563 - Per pozzetto 80 x 80 cm</t>
  </si>
  <si>
    <t>I.04.013.1f</t>
  </si>
  <si>
    <t>- IN GHISA SFEROIDALE conforme alla norma UNI EN 1563 - Per pozzetto 100 x 100 cm</t>
  </si>
  <si>
    <t>I.04.015</t>
  </si>
  <si>
    <t>CHIUSINO PER POZZETTI - Classe D400</t>
  </si>
  <si>
    <t>I.04.015.1e</t>
  </si>
  <si>
    <t>I.04.015.1f</t>
  </si>
  <si>
    <t>I.04.060</t>
  </si>
  <si>
    <t>FORNITURA E POSA POZZETTO PREFABBRICATO AFFIORANTE</t>
  </si>
  <si>
    <t>I.04.070</t>
  </si>
  <si>
    <t>FORNITURA E POSA IN OPERA DI CHIUSINO IN GHISA SFEROIDALE DI TIPO SERVOASSISTITO - Classe D400</t>
  </si>
  <si>
    <t>I.04.070.a</t>
  </si>
  <si>
    <t>- Servoassistito L.N. diametro mm 800</t>
  </si>
  <si>
    <t>O.02.040</t>
  </si>
  <si>
    <t>PROVE CROSS-HOLE SU PALI E DIAFRAMMI DI FONDAZIONE</t>
  </si>
  <si>
    <t>O - PROVE IN SITU</t>
  </si>
  <si>
    <t>O.01 - PALI E DIAFRAMMI</t>
  </si>
  <si>
    <t>O.01.01 - PROVE DI CONTINUITA</t>
  </si>
  <si>
    <t>O.02.040.a</t>
  </si>
  <si>
    <t>O.02.040.e</t>
  </si>
  <si>
    <t>P.10.10.10</t>
  </si>
  <si>
    <t>Fornitura cabina pedaggi per tipo bimodale (manuale o automatica).</t>
  </si>
  <si>
    <t xml:space="preserve">P - IMPIANTI </t>
  </si>
  <si>
    <t>P.10  ESAZIONE</t>
  </si>
  <si>
    <t>P.10.10 - CABINE DI ESAZIONE</t>
  </si>
  <si>
    <t>P.10.10.20</t>
  </si>
  <si>
    <t>Installazione cabina pedaggi per tipo bimodale (manuale o automatica).</t>
  </si>
  <si>
    <t>COR</t>
  </si>
  <si>
    <t>P.10.10.30</t>
  </si>
  <si>
    <t>Fornitura cabina pedaggi per tipo automatica.</t>
  </si>
  <si>
    <t>P.10.10.40</t>
  </si>
  <si>
    <t>Installazione cabina pedaggi per tipo automatica.</t>
  </si>
  <si>
    <t>P.10.20.10</t>
  </si>
  <si>
    <t>Fornitura di pista USCITA AUTOMATICA CON CASSA</t>
  </si>
  <si>
    <t>P.10.20 - PISTE DI ESAZIONE</t>
  </si>
  <si>
    <t>P.10.20.100</t>
  </si>
  <si>
    <t>Installazione completa di pista uscita manuale</t>
  </si>
  <si>
    <t>P.10.20.110</t>
  </si>
  <si>
    <t>Fornitura materiale e apparati per allestimento completo di pista d’uscita tipo Bimodale con Cassa Automatica + Manuale completa di:</t>
  </si>
  <si>
    <t>P.10.20.120</t>
  </si>
  <si>
    <t>Installazione materiale e apparati per allestimento completo di pista d’uscita tipo Bimodale con Cassa Automatica + Manuale completa di:</t>
  </si>
  <si>
    <t>P.10.20.130</t>
  </si>
  <si>
    <t>Fornitura e posa di lanterne semaforiche in policarbonato luce ROSSO+VERDE</t>
  </si>
  <si>
    <t>P.10.20.20</t>
  </si>
  <si>
    <t>Installazione di pista USCITA AUTOMATICA CON CASSA</t>
  </si>
  <si>
    <t>P.10.20.30</t>
  </si>
  <si>
    <t>Fornitura completa di pista Telepass Bimodale di entrata SB96.</t>
  </si>
  <si>
    <t>P.10.20.40</t>
  </si>
  <si>
    <t>Installazione completa di pista Telepass Bimodale di entrata SB96.</t>
  </si>
  <si>
    <t>P.10.20.50</t>
  </si>
  <si>
    <t>Fornitura completa di pista Telepass dedicata.</t>
  </si>
  <si>
    <t>P.10.20.60</t>
  </si>
  <si>
    <t>Installazione completa di pista Telepass dedicata.</t>
  </si>
  <si>
    <t>P.10.20.70</t>
  </si>
  <si>
    <t>Fonitura completa di pista Bimodale di uscita con Cassa Automatica + telepass</t>
  </si>
  <si>
    <t>P.10.20.80</t>
  </si>
  <si>
    <t>Installazione completa di pista Bimodale di uscita con Cassa Automatica + Telepass</t>
  </si>
  <si>
    <t>P.10.20.90</t>
  </si>
  <si>
    <t>Fornitura completa di pista uscita manuale</t>
  </si>
  <si>
    <t>P.10.30.1</t>
  </si>
  <si>
    <t>Fornitura materiale vario per sala apparati.</t>
  </si>
  <si>
    <t>P.10.30 - APPARATI DI ESAZIONE</t>
  </si>
  <si>
    <t>P.10.30.2</t>
  </si>
  <si>
    <t>Installazione materiale vario per sala apparati.</t>
  </si>
  <si>
    <t>P.10.40.10</t>
  </si>
  <si>
    <t>Fornitura ed installazione di licenze sw applicazione Cassa On Line (sino a 15 casse) - Specifiche ASPI</t>
  </si>
  <si>
    <t>P.10.40 - APPLICAZIONI - VARIE</t>
  </si>
  <si>
    <t>P.10.40.20</t>
  </si>
  <si>
    <t>Fornitura ed installazione di licenze sw TMI2 Versione WEB - Specifiche ASPI</t>
  </si>
  <si>
    <t>P.10.40.30</t>
  </si>
  <si>
    <t>Fornitura ed installazione di licenze sw XMONIT - Specifiche ASPI</t>
  </si>
  <si>
    <t>P.2.10.10</t>
  </si>
  <si>
    <t xml:space="preserve">Autogru </t>
  </si>
  <si>
    <t>P.2 NOLI</t>
  </si>
  <si>
    <t>P.2.10 - AUTOMEZZI</t>
  </si>
  <si>
    <t>P.2.10.10.a</t>
  </si>
  <si>
    <t>da 12 tonn</t>
  </si>
  <si>
    <t>P.2.10.10.b</t>
  </si>
  <si>
    <t>da 12 a 20 tonn</t>
  </si>
  <si>
    <t>P.2.10.10.c</t>
  </si>
  <si>
    <t>oltre 20 tonn</t>
  </si>
  <si>
    <t>P.2.10.20</t>
  </si>
  <si>
    <t>Autocarro con gruetta completa di cesto o piattaforma aerea</t>
  </si>
  <si>
    <t>P.2.10.20.a</t>
  </si>
  <si>
    <t>con portata fino a 35 q.li</t>
  </si>
  <si>
    <t>P.20.10.10</t>
  </si>
  <si>
    <t>PALI OTTAGONALI</t>
  </si>
  <si>
    <t>P.20 ILLUMINAZIONE</t>
  </si>
  <si>
    <t>P.20.10 - PALI</t>
  </si>
  <si>
    <t>P.20.10.10.a</t>
  </si>
  <si>
    <t>Fornitura e posa in opera di PALO OTTAGONALE con CORONA h 12800 x 250 x 70 x 4</t>
  </si>
  <si>
    <t>P.20.10.15</t>
  </si>
  <si>
    <t>Fornitura e posa di TORRE FARO con scala e piattaforme fisse</t>
  </si>
  <si>
    <t>P.20.10.15.a</t>
  </si>
  <si>
    <t>- altezza fuori terra 16 m</t>
  </si>
  <si>
    <t>P.20.10.15.b</t>
  </si>
  <si>
    <t>- altezza fuori terra 18 m</t>
  </si>
  <si>
    <t>P.20.10.15.c</t>
  </si>
  <si>
    <t>- altezza fuori terra 20 m</t>
  </si>
  <si>
    <t>P.20.10.15.d</t>
  </si>
  <si>
    <t>- altezza fuori terra 30 m</t>
  </si>
  <si>
    <t>P.20.10.20</t>
  </si>
  <si>
    <t>PALI CONICI SALDATI</t>
  </si>
  <si>
    <t>P.20.10.20.a</t>
  </si>
  <si>
    <t>Fornitura e posa in opera palo conico saldato hft 10 m spessore 4 mm</t>
  </si>
  <si>
    <t>P.20.10.20.b</t>
  </si>
  <si>
    <t>Fornitura e posa in opera palo conico saldato hft 9 m spessore 4 mm</t>
  </si>
  <si>
    <t>P.20.10.20.c</t>
  </si>
  <si>
    <t>Fornitura e posa in opera palo conico saldato hft 12 m spessore 4 mm</t>
  </si>
  <si>
    <t>P.20.10.20.d</t>
  </si>
  <si>
    <t>Fornitura e posa in opera palo conico saldato hft 7 m spessore 4 mm</t>
  </si>
  <si>
    <t>P.20.10.20.e</t>
  </si>
  <si>
    <t>Fornitura e posa in opera palo conico saldato hft 5,5 m spessore 4 mm</t>
  </si>
  <si>
    <t>P.20.10.25</t>
  </si>
  <si>
    <t>PALI e TORRI PER ARREDO URBANO</t>
  </si>
  <si>
    <t>P.20.10.25.a</t>
  </si>
  <si>
    <t>Fornitura e posa in opera palo TIPO PCS - CML - Ht 6800 - Hft 6000 - sbraccio fini a 2 m - spessore 4 mm - VERNICIATO</t>
  </si>
  <si>
    <t>P.20.10.25.b</t>
  </si>
  <si>
    <t>Fornitura e posa in opera palo TIPO PCS - CML - Ht 7800 - Hft 7000 - sbraccio fini a 2 m - spessore 4 mm - VERNICIATO</t>
  </si>
  <si>
    <t>P.20.10.25.c</t>
  </si>
  <si>
    <t>Fornitura e posa in opera palo TIPO PCS - CML - Ht 8800 - Hft 8000 - sbraccio fini a 2 m - spessore 4 mm - VERNICIATO</t>
  </si>
  <si>
    <t>P.20.10.25.d</t>
  </si>
  <si>
    <t>Fornitura e posa in opera palo TIPO PCS - CML - Ht 9800 - Hft 9000 - sbraccio fini a 2 m - spessore 4 mm - VERNICIATO</t>
  </si>
  <si>
    <t>P.20.10.25.e</t>
  </si>
  <si>
    <t>Fornitura e posa in opera palo TIPO PCS - CML - Ht 10800 - Hft 10000 - sbraccio fini a 2 m - spessore 4 mm - VERNICIATO</t>
  </si>
  <si>
    <t>p.20.10.25.f</t>
  </si>
  <si>
    <t xml:space="preserve">FORNITURA IN OPERA DI PALI PER ILLUMINAZIONE MODELLO tipo "AOSTA" marca Campion o similare - punto luce 14 mft </t>
  </si>
  <si>
    <t>P.20.10.25.g</t>
  </si>
  <si>
    <t xml:space="preserve">FORNITURA IN OPERA DI PALI PER ILLUMINAZIONE MODELLO tipo "AOSTA" marca Campion o similare - punto luce 16 mft </t>
  </si>
  <si>
    <t>P.20.10.25.h</t>
  </si>
  <si>
    <t xml:space="preserve">FORNITURA IN OPERA DI PALI PER ILLUMINAZIONE MODELLO tipo "MARINA" marca Campion o similare - punto luce 14 mft </t>
  </si>
  <si>
    <t>P.20.10.30</t>
  </si>
  <si>
    <t>MORSETTIERE E PORTELLI DA PALO</t>
  </si>
  <si>
    <t>P.20.10.30.a</t>
  </si>
  <si>
    <t>Fornitura e posa in opera di morsettiera MVF/435/E2 Conchiglia</t>
  </si>
  <si>
    <t>P.20.10.40</t>
  </si>
  <si>
    <t>SBRACCI PER PALI DI ILLUMINAZIONE</t>
  </si>
  <si>
    <t>P.20.10.40.a</t>
  </si>
  <si>
    <t>Fornitura e posa di SBRACCIO lunghezza 200 cm</t>
  </si>
  <si>
    <t>P.20.10.40.b</t>
  </si>
  <si>
    <t>Fornitura e posa di SBRACCIO lunghezza 150 cm</t>
  </si>
  <si>
    <t>P.20.10.40.c</t>
  </si>
  <si>
    <t>Fornitura e posa di SBRACCIO a squadro 180° DOPPIO lughezza 50cm</t>
  </si>
  <si>
    <t>P.20.10.50</t>
  </si>
  <si>
    <t>P.20.10.50.a</t>
  </si>
  <si>
    <t>Posa in opera di palo in acciaio zincato troncoconico o rastremato</t>
  </si>
  <si>
    <t>P.20.10.50.b</t>
  </si>
  <si>
    <t>Posa in opera di palo in acciaio zincato ottagonale o non in uno o più pezzi</t>
  </si>
  <si>
    <t>P.20.10.50.c</t>
  </si>
  <si>
    <t>Posa in opera di morsettiera da incasso per palo di illuminazione</t>
  </si>
  <si>
    <t>P.20.20.10</t>
  </si>
  <si>
    <t>ARMATURE STRADALI</t>
  </si>
  <si>
    <t>P.20.20 - PUNTI LUCE</t>
  </si>
  <si>
    <t>P.20.20.10.a</t>
  </si>
  <si>
    <t>Fornitura e posa in opera di armatura stradale CPO-90W flusso 10450 lm</t>
  </si>
  <si>
    <t>P.20.20.10.b</t>
  </si>
  <si>
    <t>Fornitura e posa in opera di armatura stradale CPO-140W flusso 16500 lm</t>
  </si>
  <si>
    <t>P.20.20.10.c</t>
  </si>
  <si>
    <t>Fornitura e posa in opera di apparecchio LED per l'illuminazione stradale a 56 LED 5600K P= 99 W - Flusso 8288 Lm</t>
  </si>
  <si>
    <t>P.20.20.10.d</t>
  </si>
  <si>
    <t>Fornitura e posa in opera di apparecchio LED per l'illuminazione stradale a 48 LED 5600K P= 86 W - Flusso 7104 Lm</t>
  </si>
  <si>
    <t>P.20.20.10.e</t>
  </si>
  <si>
    <t>Fornitura e posa in opera di armatura stradale CDO-TT 70W flusso 6300 lm</t>
  </si>
  <si>
    <t>P.20.20.10.f</t>
  </si>
  <si>
    <t>Fornitura e posa in opera di armatura stradale CDM-T 210W flusso 24200 lm</t>
  </si>
  <si>
    <t>P.20.20.15</t>
  </si>
  <si>
    <t>ARMATURE STRADALI A LED</t>
  </si>
  <si>
    <t>P.20.20.15.a</t>
  </si>
  <si>
    <t>Fornitura e posa apparecchio illuminante SpeedStra BGP322 56xECO99-2S/740 105W</t>
  </si>
  <si>
    <t>P.20.20.15.b</t>
  </si>
  <si>
    <t>Fornitura e posa apparecchio illuminante SpeedStar BGP322 64xECO113-2S/740 119W</t>
  </si>
  <si>
    <t>P.20.20.15.c</t>
  </si>
  <si>
    <t>Fornitura e posa apparecchio illuminante SpeedStar BGP322 56xECO106-2S/657 96W</t>
  </si>
  <si>
    <t>P.20.20.20</t>
  </si>
  <si>
    <t>PROIETTORI STRADALI</t>
  </si>
  <si>
    <t>P.20.20.20.a</t>
  </si>
  <si>
    <t>Fornitura e posa in opera di proiettore stradale asimmetrico 210 W flusso luminoso 24200 lm</t>
  </si>
  <si>
    <t>p.20.20.20.b</t>
  </si>
  <si>
    <t>Fornitura e posa in opera di proiettore stradale asimmetrico 315 W flusso luminoso 37800 lm</t>
  </si>
  <si>
    <t>P.20.20.25</t>
  </si>
  <si>
    <t>PROIETTORI STRADALI A LED</t>
  </si>
  <si>
    <t>P.20.20.25.a</t>
  </si>
  <si>
    <t>Fornitura e posa in opera di proiettore stradale Led 79W - 6000K - flusso 7000lm tipo Modoled DISANO Power Led o equivalente</t>
  </si>
  <si>
    <t>P.20.20.30</t>
  </si>
  <si>
    <t>P.20.20.30.a</t>
  </si>
  <si>
    <t>Posa in opera di armatura stradale su palo in acciaio zincato</t>
  </si>
  <si>
    <t>P.20.20.30.b</t>
  </si>
  <si>
    <t>Posa in opera di lanterna di segnalazione luminosa antinebbia tipo LSA23</t>
  </si>
  <si>
    <t>P.20.20.40</t>
  </si>
  <si>
    <t>CORPI ILLUMINANTI TRADIZIONALI</t>
  </si>
  <si>
    <t>P.20.20.40.a</t>
  </si>
  <si>
    <t>Fornitura e posa in opera di plafoniera da tunnel 2x37W TL5 ECO tipo DISANO mod. SICURA</t>
  </si>
  <si>
    <t>P.20.20.40.b</t>
  </si>
  <si>
    <t>Fornitura e posa in opera di di apparecchio stagno per appluicazioni da muro IP66 tipo Pacific Performer PHILIPS o Equivalente 2xTL5-54W</t>
  </si>
  <si>
    <t>P.20.20.50</t>
  </si>
  <si>
    <t>CORPI ILLUMINANTI A LED</t>
  </si>
  <si>
    <t>P.20.20.50.a</t>
  </si>
  <si>
    <t xml:space="preserve">Fornitura e posa in opera di apparecchio da incasso a Led tipo DISANO mod. STARLED 230V 2,5W Led </t>
  </si>
  <si>
    <t>P.3.100.10</t>
  </si>
  <si>
    <t>Stazione di sollevamento con vasca prefabbricata</t>
  </si>
  <si>
    <t>P.3 FORNITURE</t>
  </si>
  <si>
    <t>P.3.100 - STAZIONI DI SOLLEVAMENTO</t>
  </si>
  <si>
    <t>P.3.100.10.a</t>
  </si>
  <si>
    <t>Fornitura di n° 1 vasca prefabbricata 2,5x2,5x2,2 completa di n° 2 elettropompe sommergibili da 8 l/s P 10m</t>
  </si>
  <si>
    <t>P.3.110.10</t>
  </si>
  <si>
    <t>Fornitura serbatoio interrato doppia parete in acciaio al carbonio S235JR laminato a caldo</t>
  </si>
  <si>
    <t>P.3.110 - SERBATOI INTERRATI</t>
  </si>
  <si>
    <t>P.3.110.10.a</t>
  </si>
  <si>
    <t>- capacità nominale 5000 lt</t>
  </si>
  <si>
    <t>P.3.110.10.b</t>
  </si>
  <si>
    <t>- capacità nominale 6000 lt</t>
  </si>
  <si>
    <t>P.3.110.10.c</t>
  </si>
  <si>
    <t>- capacità nominale 7000 lt</t>
  </si>
  <si>
    <t>P.3.120.10</t>
  </si>
  <si>
    <t>Nicchie in CLS prefabbricato vibrato</t>
  </si>
  <si>
    <t>P.3.120 - PREFABBRICATI</t>
  </si>
  <si>
    <t>P.3.120.10.a</t>
  </si>
  <si>
    <t>Dimensioni interne Lung-180 Larg-56 H-170 completa di 3 porte in vetroresina</t>
  </si>
  <si>
    <t>P.3.120.20</t>
  </si>
  <si>
    <t>PLINTI PREFABBRICATI</t>
  </si>
  <si>
    <t>P.3.120.20.a</t>
  </si>
  <si>
    <t>- dimensione 160x140x100 - pozzetto 50x50 - peso Kg 5000</t>
  </si>
  <si>
    <t>P.3.120.20.b</t>
  </si>
  <si>
    <t>- dimensione 117x60x90 - pozzetto 50x50 - peso Kg 1260</t>
  </si>
  <si>
    <t>P.3.20.10</t>
  </si>
  <si>
    <t>Cavo dati BELDEN cod. 9841</t>
  </si>
  <si>
    <t>P.3.20 - CAVI DATI</t>
  </si>
  <si>
    <t>P.3.30.10</t>
  </si>
  <si>
    <t>P.3.30 - PALI</t>
  </si>
  <si>
    <t>P.3.30.10.a</t>
  </si>
  <si>
    <t>PALO OTTAGONALE h 12800 x 250 x 75 x 4</t>
  </si>
  <si>
    <t>P.3.30.15</t>
  </si>
  <si>
    <t>TORRE FARO con scala e piattaforma fissa</t>
  </si>
  <si>
    <t>P.3.30.15.a</t>
  </si>
  <si>
    <t>P.3.30.15.b</t>
  </si>
  <si>
    <t>P.3.30.15.c</t>
  </si>
  <si>
    <t>P.3.30.15.d</t>
  </si>
  <si>
    <t>P.3.30.20</t>
  </si>
  <si>
    <t>P.3.30.20.a</t>
  </si>
  <si>
    <t>Palo conico saldato hft 10 m spessore 4 mm</t>
  </si>
  <si>
    <t>P.3.30.20.b</t>
  </si>
  <si>
    <t>Palo conico saldato hft 9 m spessore 4 mm</t>
  </si>
  <si>
    <t>P.3.30.20.c</t>
  </si>
  <si>
    <t>Palo conico saldato hft 12 m spessore 4 mm</t>
  </si>
  <si>
    <t>P.3.30.20.d</t>
  </si>
  <si>
    <t>Palo conico saldato hft 7 m spessore 4 mm</t>
  </si>
  <si>
    <t>P.3.30.20.e</t>
  </si>
  <si>
    <t>P.3.30.25</t>
  </si>
  <si>
    <t>P.3.30.25.a</t>
  </si>
  <si>
    <t>TIPO PCS - CML - Ht 6800 - Hft 6000 - sbraccio fini a 2 m - spessore 4 mm - VERNICIATO</t>
  </si>
  <si>
    <t>P.3.30.25.b</t>
  </si>
  <si>
    <t>TIPO PCS - CML - Ht 7800 - Hft 7000 - sbraccio fini a 2 m - spessore 4 mm - VERNICIATO</t>
  </si>
  <si>
    <t>P.3.30.25.c</t>
  </si>
  <si>
    <t>TIPO PCS - CML - Ht 8800 - Hft 8000 - sbraccio fini a 2 m - spessore 4 mm - VERNICIATO</t>
  </si>
  <si>
    <t>P.3.30.25.d</t>
  </si>
  <si>
    <t>TIPO PCS - CML - Ht 9800 - Hft 9000 - sbraccio fini a 2 m - spessore 4 mm - VERNICIATO</t>
  </si>
  <si>
    <t>P.3.30.25.e</t>
  </si>
  <si>
    <t>TIPO PCS - CML - Ht 10800 - Hft 10000 - sbraccio fini a 2 m - spessore 4 mm - VERNICIATO</t>
  </si>
  <si>
    <t>P.3.30.25.f</t>
  </si>
  <si>
    <t xml:space="preserve">PALI PER ILLUMINAZIONE MODELLO tipo "AOSTA" marca Campion o similare - punto luce 14 mft </t>
  </si>
  <si>
    <t>P.3.30.25.g</t>
  </si>
  <si>
    <t xml:space="preserve">PALI PER ILLUMINAZIONE MODELLO tipo "AOSTA" marca Campion o similare - punto luce 16 mft </t>
  </si>
  <si>
    <t>P.3.30.25.h</t>
  </si>
  <si>
    <t xml:space="preserve">PALI PER ILLUMINAZIONE MODELLO tipo "MARINA" marca Campion o similare - punto luce 14 mft </t>
  </si>
  <si>
    <t>P.3.30.30</t>
  </si>
  <si>
    <t>P.3.30.30.a</t>
  </si>
  <si>
    <t>Morsettiera Conchiglia MVF435/E2</t>
  </si>
  <si>
    <t>P.3.30.40</t>
  </si>
  <si>
    <t>SBRACCI PER PALI</t>
  </si>
  <si>
    <t>P.3.30.40.a</t>
  </si>
  <si>
    <t>Sbraccio per palo lunghezza 200 cm</t>
  </si>
  <si>
    <t>P.3.30.40.b</t>
  </si>
  <si>
    <t>Sbraccio per palo lunghezza 150 cm</t>
  </si>
  <si>
    <t>P.3.30.40.c</t>
  </si>
  <si>
    <t>Raccordo testa palo doppip 180° - squadro - lunghezza 50 cm</t>
  </si>
  <si>
    <t>P.3.35.10</t>
  </si>
  <si>
    <t>Tubazione in polietilene ad alta densità (PE100) PN16 SDR11</t>
  </si>
  <si>
    <t>P.3.35 - TUBAZIONI</t>
  </si>
  <si>
    <t>P.3.35.10.e</t>
  </si>
  <si>
    <t>- diametro DE 315</t>
  </si>
  <si>
    <t>P.3.35.20</t>
  </si>
  <si>
    <t>Tubazione in polietilene ad alta densità (PE100) PN12,5 SDR13,6</t>
  </si>
  <si>
    <t>P.3.35.20.a</t>
  </si>
  <si>
    <t>- diametro DE 50</t>
  </si>
  <si>
    <t>P.3.35.20.b</t>
  </si>
  <si>
    <t>- diametro DE 63</t>
  </si>
  <si>
    <t>P.3.35.20.c</t>
  </si>
  <si>
    <t>- diametro DE 90</t>
  </si>
  <si>
    <t>P.3.35.20.d</t>
  </si>
  <si>
    <t>- diametro DE 110</t>
  </si>
  <si>
    <t>P.3.35.20.e</t>
  </si>
  <si>
    <t>- diametro DE 125</t>
  </si>
  <si>
    <t>P.3.35.30</t>
  </si>
  <si>
    <t>Tubazione in acciaio INOX a pressare AISI 316L adatta per acqua potabile e GAS tipo RM</t>
  </si>
  <si>
    <t>P.3.35.30.a</t>
  </si>
  <si>
    <t>- dimensione 15x1</t>
  </si>
  <si>
    <t>P.3.35.30.b</t>
  </si>
  <si>
    <t>- dimensione 18x1</t>
  </si>
  <si>
    <t>P.3.35.30.c</t>
  </si>
  <si>
    <t>- dimensione 22x1</t>
  </si>
  <si>
    <t>P.3.35.30.d</t>
  </si>
  <si>
    <t>- dimensione 28x1,2</t>
  </si>
  <si>
    <t>P.3.35.30.e</t>
  </si>
  <si>
    <t>- dimensione 35x1,5</t>
  </si>
  <si>
    <t>P.3.35.30.f</t>
  </si>
  <si>
    <t>- dimensione 42x1,5</t>
  </si>
  <si>
    <t>P.3.35.30.g</t>
  </si>
  <si>
    <t>- dimensione 54x1,5</t>
  </si>
  <si>
    <t>P.3.35.40</t>
  </si>
  <si>
    <t>Pezzi speciali per tubazioni in acciaio INOX a pressare AISI 316L adatta per acqua potabile e GAS tipo RM</t>
  </si>
  <si>
    <t>P.3.35.40.a</t>
  </si>
  <si>
    <t>- 45° - De 15</t>
  </si>
  <si>
    <t>P.3.35.40.b</t>
  </si>
  <si>
    <t>- 45° - De 18</t>
  </si>
  <si>
    <t>P.3.35.40.c</t>
  </si>
  <si>
    <t>- 45° - De 22</t>
  </si>
  <si>
    <t>P.3.35.40.d</t>
  </si>
  <si>
    <t>- 45° - De 28</t>
  </si>
  <si>
    <t>P.3.35.40.e</t>
  </si>
  <si>
    <t>- 45° - De 35</t>
  </si>
  <si>
    <t>P.3.35.40.f</t>
  </si>
  <si>
    <t>- 45° - De 42</t>
  </si>
  <si>
    <t>P.3.35.40.g</t>
  </si>
  <si>
    <t>- 45° - De 54</t>
  </si>
  <si>
    <t>P.3.35.50</t>
  </si>
  <si>
    <t>Fornitura di tubazione in PVC- doppia parete 750N conforme DS4235Rev01 tipo ENEL</t>
  </si>
  <si>
    <t>P.3.35.50.c</t>
  </si>
  <si>
    <t>- Øest/Øint - 160/138</t>
  </si>
  <si>
    <t>P.3.40.10</t>
  </si>
  <si>
    <t>Staffa TRAVERSA ESAGGONALE con lato 0,6 m</t>
  </si>
  <si>
    <t>P.3.40 - STAFFE</t>
  </si>
  <si>
    <t>P.3.50.10</t>
  </si>
  <si>
    <t>P.3.50 - PUNTI LUCE</t>
  </si>
  <si>
    <t>P.3.50.10.a</t>
  </si>
  <si>
    <t>Fornitura di armatura stradale CPO-90W flusso 10450 lm</t>
  </si>
  <si>
    <t>P.3.50.10.b</t>
  </si>
  <si>
    <t>Fornitura di armatura stradale CPO-140W flusso 16500 lm</t>
  </si>
  <si>
    <t>P.3.50.10.c</t>
  </si>
  <si>
    <t xml:space="preserve">Fornitura di armatura stradale CDO-TT 70W flusso 6300 lm </t>
  </si>
  <si>
    <t>P.3.50.10.d</t>
  </si>
  <si>
    <t>Fornitura di armatura stradale CDM-T 210W flusso 24200 lm</t>
  </si>
  <si>
    <t>P.3.50.15</t>
  </si>
  <si>
    <t>P.3.50.15.a</t>
  </si>
  <si>
    <t>SpeedStar BGP322 56xECO99-2S/740 105W</t>
  </si>
  <si>
    <t>P.3.50.15.b</t>
  </si>
  <si>
    <t>SpeedStar BGP322 64xECO113-2S/740 119W</t>
  </si>
  <si>
    <t>P.3.50.15.c</t>
  </si>
  <si>
    <t>SpeedStar BGP322 56xECO106-2S/657 96W</t>
  </si>
  <si>
    <t>P.3.50.20</t>
  </si>
  <si>
    <t>P.3.50.20.a</t>
  </si>
  <si>
    <t>Proiettore stradale asimmetrico con lampada CDM-TMW 210 W flusso luminoso 24200 lm</t>
  </si>
  <si>
    <t>P.3.50.20.b</t>
  </si>
  <si>
    <t>Proiettore stradale asimmetrico con lampada CDM-TMW 315 W flusso luminoso 37800 lm</t>
  </si>
  <si>
    <t>P.3.50.25</t>
  </si>
  <si>
    <t>P.3.50.25.a</t>
  </si>
  <si>
    <t>Fornitura proiettore stradale Led 79W - 6000K - flusso 7000lm tipo Modoled DISANO Power Led o equivalente</t>
  </si>
  <si>
    <t>P.3.50.30</t>
  </si>
  <si>
    <t>P.3.50.30.a</t>
  </si>
  <si>
    <t>Apparecchio LED per l'illuminazione stradale a 56 LED 5600K P= 99 W - Flusso 8288 Lm</t>
  </si>
  <si>
    <t>P.3.50.30.b</t>
  </si>
  <si>
    <t>Apparecchio LED per l'illuminazione stradale a 48 LED 5600K P= 86 W - Flusso 7104 Lm</t>
  </si>
  <si>
    <t>P.3.50.30.c</t>
  </si>
  <si>
    <t xml:space="preserve">Apparecchio da incasso a Led tipo DISANO mod. STARLED 230V 2,5W Led </t>
  </si>
  <si>
    <t>P.3.50.30.d</t>
  </si>
  <si>
    <t>Fornitura di lanterne semaforiche in policarbonato luce ROSSO+VERDE</t>
  </si>
  <si>
    <t>P.3.50.40</t>
  </si>
  <si>
    <t>P.3.50.40.a</t>
  </si>
  <si>
    <t>Plafoniera da tunnel 2x37W TL5 ECO tipo DISANO mod. SICURA</t>
  </si>
  <si>
    <t>P.3.50.40.b</t>
  </si>
  <si>
    <t>Fornitura di apparecchi stagno per appluicazioni da muro IP66 tipo Pacific Performer PHILIPS o Equivalente 2xTL5-54W</t>
  </si>
  <si>
    <t>P.30.10.10</t>
  </si>
  <si>
    <t>Stazione di sollevamento complete di vasca prefabbricata</t>
  </si>
  <si>
    <t>P.30 MECCANICI</t>
  </si>
  <si>
    <t>P.30.10 - STAZIONI DI SOLLEVAMENTO</t>
  </si>
  <si>
    <t>P.30.10.10.a</t>
  </si>
  <si>
    <t>Fornitura e posa  di n° 1 vasca prefabbricata 2,5x2,5x2,2 completa di n° 2 elettropompe sommergibili da 8 l/s P 10m</t>
  </si>
  <si>
    <t>P.30.10.20</t>
  </si>
  <si>
    <t>Fornitura e posa in opera di sistema di pompaggio portata per ogni singola pompa da 38 a 40 l/s  e prevalenzafino a  25 m</t>
  </si>
  <si>
    <t>P.30.20.10</t>
  </si>
  <si>
    <t>Fornitura e posa serbatoio interrato doppia parete in acciaio al carbonio S235JR laminato a caldo</t>
  </si>
  <si>
    <t>P.30.20 - SERBATOI INTERRATI</t>
  </si>
  <si>
    <t>P.30.20.10.a</t>
  </si>
  <si>
    <t>- capacità 5000 lt</t>
  </si>
  <si>
    <t>P.30.20.10.b</t>
  </si>
  <si>
    <t>- capacità 6000 lt</t>
  </si>
  <si>
    <t>P.30.20.10.c</t>
  </si>
  <si>
    <t>- capacità 7000 lt</t>
  </si>
  <si>
    <t>P.30.30.10</t>
  </si>
  <si>
    <t>Fornitura e posa tubazioni in POLIETILENE PE100 - SDR11 - (PN16)</t>
  </si>
  <si>
    <t>P.30.30 - TUBAZIONI</t>
  </si>
  <si>
    <t>P.30.30.10.a</t>
  </si>
  <si>
    <t>- Ø esterno 25 mm</t>
  </si>
  <si>
    <t>P.30.30.10.b</t>
  </si>
  <si>
    <t>- Ø esterno 32 mm</t>
  </si>
  <si>
    <t>P.30.30.10.c</t>
  </si>
  <si>
    <t>- Ø esterno 40 mm</t>
  </si>
  <si>
    <t>P.30.30.10.d</t>
  </si>
  <si>
    <t>- Ø esterno 50 mm</t>
  </si>
  <si>
    <t>P.30.30.10.e</t>
  </si>
  <si>
    <t>- Ø esterno 63 mm</t>
  </si>
  <si>
    <t>P.30.30.10.f</t>
  </si>
  <si>
    <t>- Ø esterno 75 mm</t>
  </si>
  <si>
    <t>P.30.30.10.g</t>
  </si>
  <si>
    <t>- Ø esterno 90 mm</t>
  </si>
  <si>
    <t>P.30.30.10.h</t>
  </si>
  <si>
    <t>- Ø esterno 110 mm</t>
  </si>
  <si>
    <t>P.30.30.10.i</t>
  </si>
  <si>
    <t>- Ø esterno 125 mm</t>
  </si>
  <si>
    <t>P.30.30.10.t</t>
  </si>
  <si>
    <t>- Ø esterno 315 mm</t>
  </si>
  <si>
    <t>P.30.30.15</t>
  </si>
  <si>
    <t xml:space="preserve"> Fornitura e posa tubazioni in POLIETILENE PE100 - SDR13,6 - (PN12,5)</t>
  </si>
  <si>
    <t>P.30.30.15.a</t>
  </si>
  <si>
    <t>P.30.30.15.b</t>
  </si>
  <si>
    <t>P.30.30.15.c</t>
  </si>
  <si>
    <t>- diametro DE 75</t>
  </si>
  <si>
    <t>P.30.30.15.d</t>
  </si>
  <si>
    <t>P.30.30.15.e</t>
  </si>
  <si>
    <t>p.30.30.20</t>
  </si>
  <si>
    <t>Fornitura in opera di tubazioni senza saldatura in acciaio zincato a norma UNI EN 10225 serie media</t>
  </si>
  <si>
    <t>P.30.30.20.a</t>
  </si>
  <si>
    <t>- Ø convenzionale 3/8" spessore 2,3 mm</t>
  </si>
  <si>
    <t>P.30.30.20.b</t>
  </si>
  <si>
    <t>- Ø convenzionale 1/2" spessore 2,6 mm</t>
  </si>
  <si>
    <t>P.30.30.20.c</t>
  </si>
  <si>
    <t>- Ø convenzionale 3/4" spessore 2,6 mm</t>
  </si>
  <si>
    <t>P.30.30.20.d</t>
  </si>
  <si>
    <t>- Ø convenzionale 1" spessore 3.2 mm</t>
  </si>
  <si>
    <t>P.30.30.20.e</t>
  </si>
  <si>
    <t>- Ø convenzionale 1"¼ spessore 3.2 mm</t>
  </si>
  <si>
    <t>P.30.30.20.f</t>
  </si>
  <si>
    <t>- Ø convenzionale 1"½ spessore 3.2 mm</t>
  </si>
  <si>
    <t>P.30.30.20.g</t>
  </si>
  <si>
    <t>- Ø convenzionale 2" spessore 3.6 mm</t>
  </si>
  <si>
    <t>P.30.30.20.h</t>
  </si>
  <si>
    <t>- Ø convenzionale 2"½ spessore 3.6 mm</t>
  </si>
  <si>
    <t>P.30.30.20.i</t>
  </si>
  <si>
    <t>- Ø convenzionale 3" spessore 4 mm</t>
  </si>
  <si>
    <t>P.30.30.30</t>
  </si>
  <si>
    <t>Fornitura e posa tubazione in acciaio INOX a pressare AISI 316L adatta per acqua potabile e GAS tipo RM</t>
  </si>
  <si>
    <t>P.30.30.30.a</t>
  </si>
  <si>
    <t>- DE 15x1</t>
  </si>
  <si>
    <t>p.30.30.30.b</t>
  </si>
  <si>
    <t>- DE 18x1</t>
  </si>
  <si>
    <t>P.30.30.30.c</t>
  </si>
  <si>
    <t>- DE 22x1</t>
  </si>
  <si>
    <t>P.30.30.30.d</t>
  </si>
  <si>
    <t>- DE 28x1,2</t>
  </si>
  <si>
    <t>p.30.30.30.e</t>
  </si>
  <si>
    <t>- DE 35x1,5</t>
  </si>
  <si>
    <t>P.30.30.30.f</t>
  </si>
  <si>
    <t>- DE 42x1,5</t>
  </si>
  <si>
    <t>P.30.30.30.g</t>
  </si>
  <si>
    <t>- DE 54x1,5</t>
  </si>
  <si>
    <t>P.30.40.10</t>
  </si>
  <si>
    <t>Fornitura e posa idrante soprasuolo monotubo in ghisa preverniciato</t>
  </si>
  <si>
    <t>P.30.40 - IMPIANTI ANTINCENDIO</t>
  </si>
  <si>
    <t>P.30.40.10.a</t>
  </si>
  <si>
    <t>- attacco flangiato Ø nominale 50 mm, 2 uscite UNI45</t>
  </si>
  <si>
    <t>P.30.40.10.b</t>
  </si>
  <si>
    <t>- attacco flangiato Ø nominale 65 mm, 2 uscite UNI70</t>
  </si>
  <si>
    <t>P.30.40.10.c</t>
  </si>
  <si>
    <t>- attacco flangiato Ø nominale 80 mm, 2 uscite UNI70</t>
  </si>
  <si>
    <t>P.30.40.10.d</t>
  </si>
  <si>
    <t>- attacco flangiato Ø nominale 100 mm, 2 uscite UNI70</t>
  </si>
  <si>
    <t>P.30.40.10.e</t>
  </si>
  <si>
    <t>- attacco flangiato Ø nominale 150 mm, 2 uscite UNI70</t>
  </si>
  <si>
    <t>P.30.50.10</t>
  </si>
  <si>
    <t>FORNITURA E POSA POMPA SOMMERSA MULTISTADIO PER POZZI</t>
  </si>
  <si>
    <t>P.30.50 - POMPE</t>
  </si>
  <si>
    <t>P.30.50.10.a</t>
  </si>
  <si>
    <t>- potenza 15 kW portata 1000 lt/1' con prevalenza 53m per pozzi da 6"</t>
  </si>
  <si>
    <t>P.30.60.10</t>
  </si>
  <si>
    <t>Fornitura e posa in opera di condizionatore MONOSPLIT</t>
  </si>
  <si>
    <t>P.30.60 - IMPIANTI DI CLIMATIZZAZIONE</t>
  </si>
  <si>
    <t>P.30.60.10.a</t>
  </si>
  <si>
    <t>- tipo PENSILE P-Raff. 8,0 kW P-Risc. 9,0 kW</t>
  </si>
  <si>
    <t>P.40</t>
  </si>
  <si>
    <t>ELETTRICI</t>
  </si>
  <si>
    <t>P.40.10.10.p</t>
  </si>
  <si>
    <t>- sezione 3Gx2,5 mmq</t>
  </si>
  <si>
    <t>P.40 ELETTRICI</t>
  </si>
  <si>
    <t>P.40.10 - CAVI ELETTRICI</t>
  </si>
  <si>
    <t>P.5.10.10</t>
  </si>
  <si>
    <t>4° Livello - Lavori speciali (capo squadra)</t>
  </si>
  <si>
    <t>P.5 MANO D'OPERA</t>
  </si>
  <si>
    <t>P.5.10 - EDILE</t>
  </si>
  <si>
    <t>P.5.10.20</t>
  </si>
  <si>
    <t>3° Livello - Operaio specializzato</t>
  </si>
  <si>
    <t>P.5.10.30</t>
  </si>
  <si>
    <t>2° Livello - Operaio  qualificato</t>
  </si>
  <si>
    <t>P.5.10.40</t>
  </si>
  <si>
    <t>1° Livello - Operaio comune</t>
  </si>
  <si>
    <t>P.5.20.20</t>
  </si>
  <si>
    <t>Installatore 3^ Categoria</t>
  </si>
  <si>
    <t>P.5.20 - ELETTRICA</t>
  </si>
  <si>
    <t>P.5.20.30</t>
  </si>
  <si>
    <t>Installatore 4^ Categoria</t>
  </si>
  <si>
    <t>P.5.30.10</t>
  </si>
  <si>
    <t>Installatore 5^ Categoria</t>
  </si>
  <si>
    <t>P.5.30 - MECCANICA</t>
  </si>
  <si>
    <t>P.5.30.20</t>
  </si>
  <si>
    <t>P.50.10.10</t>
  </si>
  <si>
    <t>Fornitura, posa e collaudo di stazione Master radiodiffondente la frequenza di 160 MHz</t>
  </si>
  <si>
    <t>P.50 SPECIALI</t>
  </si>
  <si>
    <t>P.50.10 - ISOFREQUENZIALE</t>
  </si>
  <si>
    <t>P.50.10.20</t>
  </si>
  <si>
    <t>Fornitura, posa e collaudo di stazione Master radiodiffondente la frequenza di 80 MHz</t>
  </si>
  <si>
    <t>P.50.10.30</t>
  </si>
  <si>
    <t>Fornitura, installazione e collaudo di sistema di Supervisione</t>
  </si>
  <si>
    <t>P.50.100.10</t>
  </si>
  <si>
    <t>Studio, fornitura e attivazione di un Centro Operativo</t>
  </si>
  <si>
    <t>P.50.100 - CENTRO OPERATIVO</t>
  </si>
  <si>
    <t>P.50.100.20</t>
  </si>
  <si>
    <t>Fornitura Hardware e Software per sistema SIT</t>
  </si>
  <si>
    <t>P.50.100.30</t>
  </si>
  <si>
    <t>Attività per l'implementazione di sistema SIT</t>
  </si>
  <si>
    <t>P.50.110.10</t>
  </si>
  <si>
    <t>Fornitura ed installazione di sistema di segnalazione luminosa e AID FEP (Front End Processor)</t>
  </si>
  <si>
    <t>P.50.110 - SEGNALAZIONE LUMINOSA AID</t>
  </si>
  <si>
    <t>P.50.110.20</t>
  </si>
  <si>
    <t>Fornitura ed installazione di sistema di segnalazione luminosa e AID PP (Peripheral Processor)</t>
  </si>
  <si>
    <t>P.50.110.30</t>
  </si>
  <si>
    <t>Fornitura e installazione di sistema segnalazione luminosa e sistema automatico di rilevamento incidenti (AID)</t>
  </si>
  <si>
    <t>P.50.120.10</t>
  </si>
  <si>
    <t>Fornitura, installazione, configurazione e attivazione di unità di storage NAS</t>
  </si>
  <si>
    <t>P.50.120 - CONTROLLO TRAFFICO CON TELECAMERE</t>
  </si>
  <si>
    <t>P.50.120.20</t>
  </si>
  <si>
    <t>Fornitura e posa in opera di armadio rack 42U</t>
  </si>
  <si>
    <t>P.50.120.30</t>
  </si>
  <si>
    <t>Applicativo SW per gestione della configurazione e supervisione del sistema</t>
  </si>
  <si>
    <t>P.50.120.40</t>
  </si>
  <si>
    <t>Applicativo SW per l'archiviazione centralizzata di flussi video digitali (fino a 40 telecamere)</t>
  </si>
  <si>
    <t>P.50.120.50</t>
  </si>
  <si>
    <t>Fornitura ed installazione di telecamera tipo Dome Colore Day&amp;Night ad alta risoluzione 1,3Mpix</t>
  </si>
  <si>
    <t>P.50.120.60</t>
  </si>
  <si>
    <t>Fornitura ed installazione di telecamera tipo Fisso Colore Day&amp;Night ad alta risoluzione 2Mpx</t>
  </si>
  <si>
    <t>P.50.120.70</t>
  </si>
  <si>
    <t>Fornitura ed installazione di apparato di codifica di almeno n. 2 flussi video in formato MPEG-4 o succ.</t>
  </si>
  <si>
    <t>P.50.130.10</t>
  </si>
  <si>
    <t xml:space="preserve">Fornitura di unità ad elaboratore centrale </t>
  </si>
  <si>
    <t>P.50.130 - APPARATI HARDWARE GENERICI</t>
  </si>
  <si>
    <t>P.50.130.20</t>
  </si>
  <si>
    <t>Fornitura e posa in opera di Switch Ethernet da 8 porte PowerOverEthernet, tipo monitorabile SNMP</t>
  </si>
  <si>
    <t>P.50.20.10</t>
  </si>
  <si>
    <t>Fornitura, installazione, collaudo e attivazione di stazione di rilevamento meteo TIPO COMPLETO</t>
  </si>
  <si>
    <t>P.50.20 - METEO</t>
  </si>
  <si>
    <t>P.50.20.20</t>
  </si>
  <si>
    <t xml:space="preserve">Fornitura, installazione, collaudo e attivazione di stazione di rilevamento meteo TIPO VISIBILITA' </t>
  </si>
  <si>
    <t>P.50.20.30</t>
  </si>
  <si>
    <t>Fornitura licenza software di gestione sistema - Specifiche da CSA</t>
  </si>
  <si>
    <t>P.50.20.40</t>
  </si>
  <si>
    <t>Fornitura licenza software postazione operatore come da specifica di CSA</t>
  </si>
  <si>
    <t>P.50.20.50</t>
  </si>
  <si>
    <t>Mappatura Termica</t>
  </si>
  <si>
    <t>P.50.30.10</t>
  </si>
  <si>
    <t>Fornitura e posa in opera cavo DATI DMX BELDEN cod. 9841</t>
  </si>
  <si>
    <t>P.50.30 - CAVI DATI</t>
  </si>
  <si>
    <t>P.50.30.20</t>
  </si>
  <si>
    <t xml:space="preserve">Fornitura e posa in opera in ambiente esterno di cavo a fibre multimodali </t>
  </si>
  <si>
    <t>P.50.30.20.a</t>
  </si>
  <si>
    <t>Fornitura e posa in opera in ambiente esterno di cavo a fibre multimodali - a 6 fibre multimodali</t>
  </si>
  <si>
    <t>P.50.30.30</t>
  </si>
  <si>
    <t>Fornitura di bretelle ottiche SC/SC</t>
  </si>
  <si>
    <t>P.50.30.30.A</t>
  </si>
  <si>
    <t>lunghezza 5 m</t>
  </si>
  <si>
    <t>P.50.30.40</t>
  </si>
  <si>
    <t>Fornitura e posa di cavo FTP 4 coppie schermato categoria 5E</t>
  </si>
  <si>
    <t>P.50.30.50</t>
  </si>
  <si>
    <t>Fornitura e posa di cavo RG11 doppio isolamento</t>
  </si>
  <si>
    <t>P.50.30.60</t>
  </si>
  <si>
    <t>Fornitura e posa di cavo RG59 doppio isolamento</t>
  </si>
  <si>
    <t>P.50.30.70</t>
  </si>
  <si>
    <t xml:space="preserve">Fornitura di bretelle RJ-45 2 - cat. 5e </t>
  </si>
  <si>
    <t>P.50.30.70.a</t>
  </si>
  <si>
    <t>- lunghezza 1 m</t>
  </si>
  <si>
    <t>P.50.30.70.b</t>
  </si>
  <si>
    <t>- lunghezza 3 m</t>
  </si>
  <si>
    <t>P.50.30.70.c</t>
  </si>
  <si>
    <t>- lunghezza 5 m</t>
  </si>
  <si>
    <t>P.50.40.10</t>
  </si>
  <si>
    <t>Fornitura e posa presa modulare 8 pin tipo RJ45 CAT5</t>
  </si>
  <si>
    <t>P.50.40 - PUNTI PRESA - SENSORI - SONDE</t>
  </si>
  <si>
    <t>P.50.40.10.a</t>
  </si>
  <si>
    <t>- terminale per cavi UTP</t>
  </si>
  <si>
    <t>P.50.40.10.b</t>
  </si>
  <si>
    <t xml:space="preserve">- passante per cavi UTP </t>
  </si>
  <si>
    <t>P.50.40.10.c</t>
  </si>
  <si>
    <t>- doppia per cavi UTP</t>
  </si>
  <si>
    <t>P.50.50.10</t>
  </si>
  <si>
    <t>Fornitura, installazione e configurazione di Nodo Principale</t>
  </si>
  <si>
    <t>P.50.50 - APPARATI TELECOMUNICAZIONI E WIRELESS</t>
  </si>
  <si>
    <t>P.50.50.20</t>
  </si>
  <si>
    <t>Fornitura, installazione e configurazione Nodo Backbone</t>
  </si>
  <si>
    <t>P.50.50.30</t>
  </si>
  <si>
    <t>Fornitura, installazione e configurazione di Network Element</t>
  </si>
  <si>
    <t>P.50.50.40</t>
  </si>
  <si>
    <t>Fornitura e posa in opera di access point wireless standard IEEE 802.11a/b/g</t>
  </si>
  <si>
    <t>P.50.50.50</t>
  </si>
  <si>
    <t>Fornitura e posa di antenna wireless di tipo direttivo TIPO Patch</t>
  </si>
  <si>
    <t>P.50.50.60</t>
  </si>
  <si>
    <t>Licenza server per sistema di gestione completa d'installazione e tuning della rete</t>
  </si>
  <si>
    <t>P.50.60.10</t>
  </si>
  <si>
    <t>Fornitura e posa in opera di colonnina SOS</t>
  </si>
  <si>
    <t>P.50.60 - SISTEMA RICHIESTA SOCCORSO</t>
  </si>
  <si>
    <t>P.50.60.20</t>
  </si>
  <si>
    <t>Fornitura licenza software di gestione sistema</t>
  </si>
  <si>
    <t>P.50.60.30</t>
  </si>
  <si>
    <t>Fornitura consolle fonia posto operatore</t>
  </si>
  <si>
    <t>P.50.70.10</t>
  </si>
  <si>
    <t>Fornitura e posa in opera di sensore a tripla tecnologia</t>
  </si>
  <si>
    <t>P.50.70 - CONTEGGIO E CLASSIFICAZIONE VEICOLI IN ITINERE</t>
  </si>
  <si>
    <t>P.50.70.20</t>
  </si>
  <si>
    <t>Fornitura, installazione, configurazione e collaudo di centralina di controllo</t>
  </si>
  <si>
    <t>P.50.70.30</t>
  </si>
  <si>
    <t>Fornitura, installazione e collaudo di sistema FEP</t>
  </si>
  <si>
    <t>P.50.80.10</t>
  </si>
  <si>
    <t>Fornitura e posa in opera di portale a bandiera di entrata in acciaio zincato</t>
  </si>
  <si>
    <t>P.50.80 - PANNELLI A MESSAGGIO VARIABILE</t>
  </si>
  <si>
    <t>P.50.80.100</t>
  </si>
  <si>
    <t>Fornitura di portale pesante in acciaio zincato idoneo per sostegno targhe segnaletica</t>
  </si>
  <si>
    <t>P.50.80.110</t>
  </si>
  <si>
    <t>Posa in opera di portale bandiera</t>
  </si>
  <si>
    <t>P.50.80.20</t>
  </si>
  <si>
    <t>Fornitura e posa in opera di pannello per viabilità ordinaria a righe grafiche ad alta def. 4x15-19 caratteri</t>
  </si>
  <si>
    <t>P.50.80.30</t>
  </si>
  <si>
    <t>Fornitura e posa in opera di quadro di alimentazione e controllo per PMV su viabilità  ordinaria</t>
  </si>
  <si>
    <t>P.50.80.40</t>
  </si>
  <si>
    <t>Fornitura e posa in opera di centralina di controllo per PMV</t>
  </si>
  <si>
    <t>P.50.80.50</t>
  </si>
  <si>
    <t>Fornitura e posa in opera di pannello in itinere a righe grafiche ad alta def. 3x20-24 caratteri</t>
  </si>
  <si>
    <t>P.50.80.60</t>
  </si>
  <si>
    <t>Fornitura e posa in opera di pannello full color doppio pittogramma 1200x1200 mm</t>
  </si>
  <si>
    <t>P.50.80.70</t>
  </si>
  <si>
    <t>Fornitura sistema software per FEP di gestione PMV</t>
  </si>
  <si>
    <t>P.50.80.80</t>
  </si>
  <si>
    <t>Fornitura e posa in opera di pannello a messaggio variabile a pittogrammi full-color</t>
  </si>
  <si>
    <t>P.50.80.90</t>
  </si>
  <si>
    <t>Fornitura e posa in opera di pannello per pista di entrata</t>
  </si>
  <si>
    <t>P.50.90.10</t>
  </si>
  <si>
    <t>Fornitura e posa di cavo Fibra Ottica SMR 48 FO</t>
  </si>
  <si>
    <t>P.50.90 - DORSALE FIBRA OTTICA</t>
  </si>
  <si>
    <t>P.50.90.100</t>
  </si>
  <si>
    <t>Fornitura e posa in opera di armadio monoblocco in acciaio inox</t>
  </si>
  <si>
    <t>P.50.90.110</t>
  </si>
  <si>
    <t>Redazione di documentazione cartografica</t>
  </si>
  <si>
    <t>P.50.90.120</t>
  </si>
  <si>
    <t>Fornitura e posa in opera di cassetto ottico da rack 19" a 24 posizioni</t>
  </si>
  <si>
    <t>P.50.90.130</t>
  </si>
  <si>
    <t>Fornitura e posa in opera di connettore SC compreso certificazione con OTDR</t>
  </si>
  <si>
    <t>P.50.90.20</t>
  </si>
  <si>
    <t>Fornitura e posa cavo Fibra Ottica SMR 24 FO</t>
  </si>
  <si>
    <t>P.50.90.25</t>
  </si>
  <si>
    <t>P.50.90.30</t>
  </si>
  <si>
    <t>Fornitura e posa di cavo SMR FO - 96 FO</t>
  </si>
  <si>
    <t>P.50.90.40</t>
  </si>
  <si>
    <t>Fornitura e posa in opera di muffola coprigiunto per giunzione di linea/estrazione</t>
  </si>
  <si>
    <t>P.50.90.50</t>
  </si>
  <si>
    <t>Esecuzione di giunzione a fusione su fibra SMR</t>
  </si>
  <si>
    <t>P.50.90.60</t>
  </si>
  <si>
    <t>Esecuzione di attestazione in cassetto ottico, compresa la fornitura di semibretelle SMR connettorizzate SC</t>
  </si>
  <si>
    <t>P.50.90.70</t>
  </si>
  <si>
    <t>Fornitura e posa in opera di sistema di terminazione in tecnica 19" per un cavo a 48 F.O.</t>
  </si>
  <si>
    <t>P.50.90.80</t>
  </si>
  <si>
    <t>Fornitura e posa in opera di sistema di terminazione in tecnica 19" per due cavi a 48 F.O.</t>
  </si>
  <si>
    <t>P.50.90.90</t>
  </si>
  <si>
    <t>Fornitura e posa in opera di modulo ottico compatto di terminazione MOC 19" tipo ST</t>
  </si>
  <si>
    <t>P.60.10.10</t>
  </si>
  <si>
    <t>Fornitura e posa di nastro segnaltore a rete fascia larga 0,5m con BANDA CENTRALE</t>
  </si>
  <si>
    <t>P.60 OPERE CIVILI</t>
  </si>
  <si>
    <t>P.60.10 - SCAVI</t>
  </si>
  <si>
    <t>P.60.20.10</t>
  </si>
  <si>
    <t>Fornitura e posa in opera di tubazione in PVC- doppia parete 750N conforme DS4235Rev01 tipo ENEL</t>
  </si>
  <si>
    <t>P.60.20 - TUBAZIONI</t>
  </si>
  <si>
    <t>P.60.20.10.c</t>
  </si>
  <si>
    <t>P.70.10.10</t>
  </si>
  <si>
    <t>Realizzazione di punto luce interdistanza 34 m, armatura CPO 140W e altezza 9 mft sbraccio 2 m</t>
  </si>
  <si>
    <t>P.70 VOCI A CORPO</t>
  </si>
  <si>
    <t>P.70.10 - PUNTO LUCE</t>
  </si>
  <si>
    <t>P.70.20.10</t>
  </si>
  <si>
    <t>Realizzazione di pozzo con circolazione a fanghi bentonitici</t>
  </si>
  <si>
    <t>P.70.20 - IMPIANTI IDRICI</t>
  </si>
  <si>
    <t>P.70.20.100</t>
  </si>
  <si>
    <t>IMPIANTO IDROTERMOSANITARIO - FABBRICATO DI STAZIONE/CENTRO OPERATIVO</t>
  </si>
  <si>
    <t>P.70.20.110</t>
  </si>
  <si>
    <t>IMPIANTO IDROTERMOSANITARIO RISCALDAMENTO/RAFFRESCAMENTO - FABBRICATO SERVIZI</t>
  </si>
  <si>
    <t>P.70.20.20</t>
  </si>
  <si>
    <t>REALIZZAZIONE IMPIANTO IDRICO SANITARIO E CLIMATIZZAZIONE BAGNI</t>
  </si>
  <si>
    <t>P.70.20.30</t>
  </si>
  <si>
    <t>Allestimento passo d'uomo per cisterna idrica</t>
  </si>
  <si>
    <t>P.70.20.40</t>
  </si>
  <si>
    <t>IMPIANTO DI RISCALDAMENTO A GAS METANO - CENTRO NEVE TIPO "A"</t>
  </si>
  <si>
    <t>P.70.20.50</t>
  </si>
  <si>
    <t>IMPIANTO IDROTERMOSANITARIO A GAS METANO - CENTRO NEVE TIPO "A"</t>
  </si>
  <si>
    <t>P.70.20.60</t>
  </si>
  <si>
    <t>IMPIANTO RISCALDAMENTO A GAS METANO - CENTRO NEVE TIPO "B"</t>
  </si>
  <si>
    <t>P.70.20.70</t>
  </si>
  <si>
    <t>IMPIANTO IDROTERMOSANITARIO A GAS METANO - CENTRO NEVE TIPO "B"</t>
  </si>
  <si>
    <t>P.70.20.80</t>
  </si>
  <si>
    <t>IMPIANTO IDROTERMOSANITARIO  - RIMESSA MAGAZZINO</t>
  </si>
  <si>
    <t>P.70.20.90</t>
  </si>
  <si>
    <t>IMPIANTO RISCALDAMENTO/RAFFRESCAMENTO - FABBRICATO DI STAZIONE/CENTRO OPERATIVO</t>
  </si>
  <si>
    <t>P.70.30.10</t>
  </si>
  <si>
    <t>Fornitura e posa in opera si sistema fotovoltaico completo della potenza di picco impianto di 30 kWp</t>
  </si>
  <si>
    <t>P.70.30 - IMPIANTI AD ENERGIA ALTERNATIVA</t>
  </si>
  <si>
    <t>P.70.30.20</t>
  </si>
  <si>
    <t>Fornitura e posa in opera si sistema fotovoltaico completo della potenza di picco impianto di 80 kWp</t>
  </si>
  <si>
    <t>P.70.40.10</t>
  </si>
  <si>
    <t>CABINA M.T. / b.t. (locale di ricezione e trasformazione)</t>
  </si>
  <si>
    <t>P.70.40 - IMPIANTI ELETTRICI</t>
  </si>
  <si>
    <t>P.70.40.20</t>
  </si>
  <si>
    <t>IMPIANTO ELETTRICO CENTRO NEVE TIPO "A"</t>
  </si>
  <si>
    <t>P.70.40.30</t>
  </si>
  <si>
    <t>IMPIANTO ELETTRICO CENTRO NEVE TIPO "B"</t>
  </si>
  <si>
    <t>P.70.40.40</t>
  </si>
  <si>
    <t>IMPIANTO ELETTRICO RIMESSA MAGAZZINO</t>
  </si>
  <si>
    <t>P.70.40.50</t>
  </si>
  <si>
    <t>IMPIANTO ELETTRICO CENTRO OPERATIVO con annesso locale gruppo elettrogeno e locale centrale termica</t>
  </si>
  <si>
    <t>P.70.40.60</t>
  </si>
  <si>
    <t>IMPIANTO ELETTRICO PIAZZOLA DI SOSTA TIPOLOGIA "A"</t>
  </si>
  <si>
    <t>P.70.40.70</t>
  </si>
  <si>
    <t>IMPIANTO ELETTRICO PIAZZOLA DI SOSTA TIPOLOGIA "B"</t>
  </si>
  <si>
    <t>p.70.40.80</t>
  </si>
  <si>
    <t>IMPIANTO ELETTRICO/DATI - FABBRICATO SERVIZI</t>
  </si>
  <si>
    <t>p.70.40.90</t>
  </si>
  <si>
    <t>IMPIANTO ELETTRICO/ILLUMINAZIONE GALLERIA</t>
  </si>
  <si>
    <t>P.80.10</t>
  </si>
  <si>
    <t>Fornitura e posa cabina prefabbricata TIPO "A" dim. 6x4 (2 locali 3x4+3x4) h 2,70</t>
  </si>
  <si>
    <t>P.80 PREFABBRICATI</t>
  </si>
  <si>
    <t>P.80.10 - LOCALI</t>
  </si>
  <si>
    <t>P.80.100</t>
  </si>
  <si>
    <t>Fornitura e posa plinto prefabbricato dim 117x60x90 - pozzetto 50x50 - peso 1260 Kg</t>
  </si>
  <si>
    <t>P.80.30 - PLINTI</t>
  </si>
  <si>
    <t>P.80.20</t>
  </si>
  <si>
    <t>Fornitura e posa cabina prefabbricata TIPO "B" dim. 6x4 (2 locali 2x4+4x4) h 2,70</t>
  </si>
  <si>
    <t>P.80.30</t>
  </si>
  <si>
    <t>Fornitura e posa cabina prefabbricata TIPO "C" dim. 6x4 (2 locali 4x4 trafo MT/BT+2x4 Contatori) h 2,70</t>
  </si>
  <si>
    <t>P.80.40</t>
  </si>
  <si>
    <t>Fornitura e posa cabina prefabbricata TIPO "H" dim. 3x4 h 2,70</t>
  </si>
  <si>
    <t>P.80.50</t>
  </si>
  <si>
    <t>Fornitura e posa cabina prefabbricata TIPO "G" dim. 6x3,50 h 2,70</t>
  </si>
  <si>
    <t>P.80.60</t>
  </si>
  <si>
    <t>Fornitura e posa cabina prefabbricata STAZIONE TIPO1 dim. 12x4 (4x4 G.E. + 2x4 Contatore + 4x4 Trafo MT-BT +2x4 Servizio) h 2,70</t>
  </si>
  <si>
    <t>P.80.70</t>
  </si>
  <si>
    <t>Fornitura e posa cabina prefabbricata STAZIONE TIPO2 dim. 12x4 (9x4 locale quadri + 3x4 servizio) h 2,70</t>
  </si>
  <si>
    <t>P.80.80</t>
  </si>
  <si>
    <t>Fornitura e posa nicchia prefabbricata dim. interne Lung-180 Larg-56 H-170 completa di 3 porte in vetroresina</t>
  </si>
  <si>
    <t>P.80.20 - NICCHIE</t>
  </si>
  <si>
    <t>P.80.90</t>
  </si>
  <si>
    <t>Fornitura e posa plinto prefabbricato dim 160x140x100 - pozzetto 50x50 - peso 5000 Kg</t>
  </si>
  <si>
    <t>R.04.001</t>
  </si>
  <si>
    <t>MASSETTO DI SOTTOFONDO PER PAVIMENTI DOSATO A 300 KG DI CEMENTO PER MC</t>
  </si>
  <si>
    <t>R - OPERE EDILI</t>
  </si>
  <si>
    <t>R.04 - OPERE DI SOTTOFONDO</t>
  </si>
  <si>
    <t>R.04.01 - MASSETTI</t>
  </si>
  <si>
    <t>R.04.002</t>
  </si>
  <si>
    <t>VESPAIO REALIZZATO IN GHIAIA GROSSA O CIOTTOLONI - SPESSORE 20 - 30 cm</t>
  </si>
  <si>
    <t>R.04.02 - VESPAI</t>
  </si>
  <si>
    <t>R.04.003</t>
  </si>
  <si>
    <t>MASSETTO DI SOTTOFONDO PER PAVIMENTI DOSATO A 200 KG DI CEMENTO PER MC</t>
  </si>
  <si>
    <t>R.05.005</t>
  </si>
  <si>
    <t>TRAMEZZO DI MATTONI FORATI A TRE CARTELLE E DUE INTERCAPEDINI</t>
  </si>
  <si>
    <t>R.05 - OPERE MURARIE</t>
  </si>
  <si>
    <t>R.05.02 - MURATURE IN LATERIZIO</t>
  </si>
  <si>
    <t>R.05.011</t>
  </si>
  <si>
    <t>MURATURA CON BLOCCHI IN LATERIZIO ALVEOLATO ACCOPPIATI CON ISOLANTE</t>
  </si>
  <si>
    <t>R.05.011.a</t>
  </si>
  <si>
    <t>- Per murature portanti in zona non sismica, spessore 30 cm.</t>
  </si>
  <si>
    <t>R.05.015</t>
  </si>
  <si>
    <t>MURATURA DI BLOCCHI DI LATERIZIO A DUE TESTE</t>
  </si>
  <si>
    <t>R.06.001</t>
  </si>
  <si>
    <t>FORMAZIONE DI SOLAI IN LATERO-CEMENTO SPESSORE CM 20+4</t>
  </si>
  <si>
    <t>R.06 - SOLAI</t>
  </si>
  <si>
    <t>R.06.01 - SOLAI IN LATEROCEMENTO</t>
  </si>
  <si>
    <t>R.07.023</t>
  </si>
  <si>
    <t>FORNITURA E POSA DI PANNELLI PREFABBRICATI IN LAMIERA GRECATA</t>
  </si>
  <si>
    <t>R.07 - TETTI E OPERE DA LATTONIERE</t>
  </si>
  <si>
    <t>R.07.05 - COPERTURE CON MANTI IMPERMEABILI</t>
  </si>
  <si>
    <t>R.07.038</t>
  </si>
  <si>
    <t>R.07.06 - COPERTURE IN LASTRE E PANNELLI</t>
  </si>
  <si>
    <t>R.07.038.c</t>
  </si>
  <si>
    <t>- Rivestimento superiore in rame di spessore 0,5 mm</t>
  </si>
  <si>
    <t>R.07.074</t>
  </si>
  <si>
    <t>CANALI DI GRONDA, CONVERSE E SCOSSALINE MONTATE IN OPERA</t>
  </si>
  <si>
    <t>R.07.11 - OPERE DA LATTONIERE</t>
  </si>
  <si>
    <t>R.07.074.d</t>
  </si>
  <si>
    <t>- In acciaio zincato preverniciato da 8/10</t>
  </si>
  <si>
    <t>R.07.082</t>
  </si>
  <si>
    <t>FORNITURA E POSA IN OPERA DI TUBI PLUVIALI DIAMETRO 10 CM IN LAMIERA ZINCATA O DI ACCIAIO SPESSORE 6/10</t>
  </si>
  <si>
    <t>R.08.004</t>
  </si>
  <si>
    <t xml:space="preserve">INTONACO CIVILE A DUE STRATI PER INTERNI ED ESTERNI DOSATA A 400 KG DI CEMENTO 325 PER MC DI SABBIA MALTA </t>
  </si>
  <si>
    <t>R.08 - INTONACI</t>
  </si>
  <si>
    <t>R.08.02 - INTONACI CIVILI</t>
  </si>
  <si>
    <t>R.09.024</t>
  </si>
  <si>
    <t>CONTROSOFFITTO IN PANNELLI DI FIBRE MINERALI - DIMENSIONI 600x600 mm</t>
  </si>
  <si>
    <t>R.09 - CONTROSOFFITTI E PARETI DIVISORIE</t>
  </si>
  <si>
    <t>R.09.06 - CONTROSOFFITTI IN PANNELLI DI FIBRE MINERALI</t>
  </si>
  <si>
    <t>R.09.024.a</t>
  </si>
  <si>
    <t>- Con struttura metallica a vista</t>
  </si>
  <si>
    <t>R.10.088</t>
  </si>
  <si>
    <t>POLIESTERE ESPANSO AD ALTA RESISTENZA MECCANICA</t>
  </si>
  <si>
    <t>R.10 - OPERE DI PRETEZIONE TERMICA E ACUSTICA</t>
  </si>
  <si>
    <t>R.10.08 - ISOLAMENTO TERMICO IN INTERCAPEDINE</t>
  </si>
  <si>
    <t>R.10.088.a</t>
  </si>
  <si>
    <t>- Spessore 30 mm</t>
  </si>
  <si>
    <t>R.11.023</t>
  </si>
  <si>
    <t>BARRIERA VAPORE</t>
  </si>
  <si>
    <t>R.11 - IMPERMEABILIZZAZIONI</t>
  </si>
  <si>
    <t>R.11.02 - BARRIERE AL VAPORE</t>
  </si>
  <si>
    <t>R.11.023.b</t>
  </si>
  <si>
    <t>- Armata in feltro di vetro rinforzato</t>
  </si>
  <si>
    <t>R.15.007</t>
  </si>
  <si>
    <t>R.15 - PAVIMENTI</t>
  </si>
  <si>
    <t>R.15.03 - PAVIMENTI IN MARMETTE EMARMETTONI</t>
  </si>
  <si>
    <t>R.15.035</t>
  </si>
  <si>
    <t>R.15.07 - PAVIMENTI IN CERAMICA</t>
  </si>
  <si>
    <t>R.15.103</t>
  </si>
  <si>
    <t>PAVIMENTAZIONE INDUSTRIALE A SPOLVERO, ESEGUITA CON CLS RcK 250</t>
  </si>
  <si>
    <t>R.15.15 - PAVIMENTI INDUSTRIALI</t>
  </si>
  <si>
    <t>R.16.007</t>
  </si>
  <si>
    <t>R.16 - RIVESTIMENTI</t>
  </si>
  <si>
    <t>R.16.01 - RIVESTIMENTI IN CERAMICA</t>
  </si>
  <si>
    <t>R.16.018</t>
  </si>
  <si>
    <t>RIVESTIMENTO DI LISTELLI IN LATERIZIO</t>
  </si>
  <si>
    <t>R.16.05 - RIVESTIMENTI IN LISTELLI DI LATERIZIO</t>
  </si>
  <si>
    <t>R.16.019</t>
  </si>
  <si>
    <t>RIVESTIMENTO DI MARMO</t>
  </si>
  <si>
    <t>R.16.07 - ZOCCOLINI</t>
  </si>
  <si>
    <t>R.16.019.b</t>
  </si>
  <si>
    <t>- Bianco Carrara CD</t>
  </si>
  <si>
    <t>R.16.037</t>
  </si>
  <si>
    <t>R.16.042</t>
  </si>
  <si>
    <t>FORNITURA E POSA IN OPERA DI ZOCCOLETTO BATTISCOPA IN GRES</t>
  </si>
  <si>
    <t>R.16.042.a</t>
  </si>
  <si>
    <t>- Dimensioni 10 x 20 cm, spessore 8 mm, tinta unita e granigliato</t>
  </si>
  <si>
    <t>R.17.028</t>
  </si>
  <si>
    <t>PORTA PER ESTERNI CON BATTENTE IN ACCIAIO</t>
  </si>
  <si>
    <t>R.17 - OPERE METALLICHE</t>
  </si>
  <si>
    <t>R.17.09 - PORTE E PORTONI IN ACCIAIO</t>
  </si>
  <si>
    <t>R.17.028.a</t>
  </si>
  <si>
    <t>- Ad 1 battente, dimensioni 1000 x 2125 mm</t>
  </si>
  <si>
    <t>R.17.028.b</t>
  </si>
  <si>
    <t>- Ad 1 battente, dimensioni 1250 x 2125 mm</t>
  </si>
  <si>
    <t>R.17.030</t>
  </si>
  <si>
    <t>PORTA PER INTERNI IN ACCIAIO, DIMENSIONI 900x2100 mm</t>
  </si>
  <si>
    <t>R.17.051</t>
  </si>
  <si>
    <t>FORNITURA E POSA IN OPERA DI SERRAMENTO A VETRO PER FINESTRE CON TAGLIO TERMICO</t>
  </si>
  <si>
    <t>R.17.11 - SERRAMENTI IN ALLUMINIO</t>
  </si>
  <si>
    <t>R.20.011</t>
  </si>
  <si>
    <t>TINTEGGIATURA A TEMPERA DEL TIPO LISCIO SU PARETI E SOFFITTI</t>
  </si>
  <si>
    <t>R.20 - OPERE DA PITTORE</t>
  </si>
  <si>
    <t>R.20.03 - TINTEGGIATURE A TEMPERA</t>
  </si>
  <si>
    <t>R.20.015</t>
  </si>
  <si>
    <t>TINTEGGIATURA CON PITTURA MINERALE A BASE DI SILICATO DI POTASSIO</t>
  </si>
  <si>
    <t>R.20.06 - TINTEGGIATURE CON PITTURE AI SILICATI</t>
  </si>
  <si>
    <t>R.20.015.b</t>
  </si>
  <si>
    <t>- Colorata</t>
  </si>
  <si>
    <t>R.25.001</t>
  </si>
  <si>
    <t>FORNITURA E POSA IN OPERA DI VASCHE SETTICHE TIPO IMHOFF</t>
  </si>
  <si>
    <t>R.25 - ACQUEDOTTI E FOGNATURE</t>
  </si>
  <si>
    <t>R.25.06 - FOSSE BIOLOGICHE</t>
  </si>
  <si>
    <t>R.25.001.a</t>
  </si>
  <si>
    <t>- Capacità utile per n.10 persone</t>
  </si>
  <si>
    <t>R.26.004</t>
  </si>
  <si>
    <t>PAVIMENTAZIONE PER PERCORSI PEDONALI O CARRABILI, MARCIAPIEDI ECC.</t>
  </si>
  <si>
    <t>R.26 - ARREDO URBANO E PARCHI GIOCO</t>
  </si>
  <si>
    <t>R.26.02 - PAVIMENTAZIONI IN PIETRA NATURALE</t>
  </si>
  <si>
    <t>S.01.01.001</t>
  </si>
  <si>
    <t>PONTEGGI IN ELEMENTI PREFABBRICATI A CAVALLETTI</t>
  </si>
  <si>
    <t xml:space="preserve">SIC - SICUREZZA </t>
  </si>
  <si>
    <t>SIC.01 - PONTEGGI E OPERE PROVVISIONALI</t>
  </si>
  <si>
    <t>SIC.01.01 - PONTEGGI</t>
  </si>
  <si>
    <t>S.01.01.001.a</t>
  </si>
  <si>
    <t>- Per il primo mese o frazione</t>
  </si>
  <si>
    <t>S.01.01.001.b</t>
  </si>
  <si>
    <t>- Per ogni mese in piu o frazione</t>
  </si>
  <si>
    <t>S.01.02.005</t>
  </si>
  <si>
    <t>SIC.01.02 - BARACCAMENTI</t>
  </si>
  <si>
    <t>S.01.02.005a</t>
  </si>
  <si>
    <t>S.01.02.005b</t>
  </si>
  <si>
    <t>S.01.02.010</t>
  </si>
  <si>
    <t>SOVRAPPREZZO SPOGLIATOIO PREFABBRICATO PER ARREDO</t>
  </si>
  <si>
    <t>S.01.02.010.a</t>
  </si>
  <si>
    <t>S.01.02.010.b</t>
  </si>
  <si>
    <t>S.01.02.025</t>
  </si>
  <si>
    <t>BAGNO CHIMICO PORTATILE</t>
  </si>
  <si>
    <t>S.01.02.025.a</t>
  </si>
  <si>
    <t>S.01.02.025.b</t>
  </si>
  <si>
    <t>SIC.01.03 - RECINZIONI</t>
  </si>
  <si>
    <t>S.01.06.001</t>
  </si>
  <si>
    <t>SERBATOI</t>
  </si>
  <si>
    <t>SIC.01.06 - SERBATOI E VASCHE</t>
  </si>
  <si>
    <t>S.01.06.001.1a</t>
  </si>
  <si>
    <t>FUORI TERRA - Per il primo mese o frazione</t>
  </si>
  <si>
    <t>S.01.06.001.1b</t>
  </si>
  <si>
    <t>FUORI TERRA - Per ogni mese in piu o frazione</t>
  </si>
  <si>
    <t>S.01.07.001</t>
  </si>
  <si>
    <t>NOLO DI AUTOSPAZZATRICE DATA FUNZIONANTE</t>
  </si>
  <si>
    <t>SIC.01.07 - IMPIANTI E MEZZI D'OPERA</t>
  </si>
  <si>
    <t>S.01.07.002</t>
  </si>
  <si>
    <t>INNAFFIAMENTO ANTI POLVERE ESEGUITO CON AUTOBOTTE DI PORTATA UTILE NON INFERIORE A t 5</t>
  </si>
  <si>
    <t>S.01.07.003</t>
  </si>
  <si>
    <t>NOLEGGIO DI TORRE PER ILLUMINAZIONE DI SICUREZZA DI CANTIERE</t>
  </si>
  <si>
    <t>S.01.07.003a</t>
  </si>
  <si>
    <t>- Altezza massima 7 metri</t>
  </si>
  <si>
    <t>S.01.07.003b</t>
  </si>
  <si>
    <t>- Altezza massima 9 metri</t>
  </si>
  <si>
    <t>S.01.07.004</t>
  </si>
  <si>
    <t>TRASPORTO A/R SULL'AREA DI CANTIERE DELLE TORRI PER ILLUMINAZIONE DI SICUREZZA</t>
  </si>
  <si>
    <t>S.02.01.005</t>
  </si>
  <si>
    <t>PARAPETTI</t>
  </si>
  <si>
    <t>SIC.02 - PROTEZIONI PER LA SICUREZZA</t>
  </si>
  <si>
    <t>SIC.02.01 - PROTEZIONE SUL POSTO DI LAVORO</t>
  </si>
  <si>
    <t>S.02.01.005.a</t>
  </si>
  <si>
    <t>- In legno</t>
  </si>
  <si>
    <t>S.02.01.035</t>
  </si>
  <si>
    <t>TETTOIA DI PROTEZIONE</t>
  </si>
  <si>
    <t>S.02.01.040</t>
  </si>
  <si>
    <t>BARRIERE DI PROTEZIONE LINEE ELETTRICHE ESTERNE - Aerea</t>
  </si>
  <si>
    <t>S.02.01.045</t>
  </si>
  <si>
    <t>LINEA VITA ANTICADUTA</t>
  </si>
  <si>
    <t>S.02.01.045.a</t>
  </si>
  <si>
    <t>- Per due punti di attacco con distanza massima tra essi non maggiore di m 15</t>
  </si>
  <si>
    <t>S.02.01.045.b</t>
  </si>
  <si>
    <t>- Per ogni punto in più con successiva distanza massima tra essi non maggiore di m 15</t>
  </si>
  <si>
    <t>S.02.01.050</t>
  </si>
  <si>
    <t>ANCORAGGIO PER FUNI, ECC.</t>
  </si>
  <si>
    <t>S.02.01.055</t>
  </si>
  <si>
    <t>TAPPI A FUNGO PER BARRE DI RIPRESA</t>
  </si>
  <si>
    <t>S.02.01.055.a</t>
  </si>
  <si>
    <t>- Diametro ferri 8-18 mm</t>
  </si>
  <si>
    <t>S.02.01.055.b</t>
  </si>
  <si>
    <t>- Diametro ferri 18-32 mm</t>
  </si>
  <si>
    <t>S.02.02.001</t>
  </si>
  <si>
    <t>ELMETTO DI SICUREZZA</t>
  </si>
  <si>
    <t>SIC.02.02 - DISPOSITIVI DI PROTEZIONE INDIVIDUALI</t>
  </si>
  <si>
    <t>S.02.02.001.a</t>
  </si>
  <si>
    <t>- In polietilene ad alta densita</t>
  </si>
  <si>
    <t>S.02.02.010</t>
  </si>
  <si>
    <t>MASCHERA DI PROTEZIONE DALLE POLVERI</t>
  </si>
  <si>
    <t>S.02.02.010.2a</t>
  </si>
  <si>
    <t xml:space="preserve"> - Senza valvola (monouso)</t>
  </si>
  <si>
    <t>S.02.02.010.2b</t>
  </si>
  <si>
    <t xml:space="preserve"> - Con valvola</t>
  </si>
  <si>
    <t>S.02.02.035</t>
  </si>
  <si>
    <t>TUTA AD ALTA VISIBILITA'</t>
  </si>
  <si>
    <t>S.02.02.040</t>
  </si>
  <si>
    <t>GIUBETTO AD ALTA VISIBILITA'</t>
  </si>
  <si>
    <t>S.02.02.045</t>
  </si>
  <si>
    <t>PETTORINA AD ALTA VISIBILITA'</t>
  </si>
  <si>
    <t>S.02.02.050</t>
  </si>
  <si>
    <t>PANTALONE AD ALTA VISIBILITA'</t>
  </si>
  <si>
    <t>S.02.02.055</t>
  </si>
  <si>
    <t>GILET AD ALTA VISIBILITA'</t>
  </si>
  <si>
    <t>S.02.02.060</t>
  </si>
  <si>
    <t>GIACCONE AD ALTA VISIBILITA'</t>
  </si>
  <si>
    <t>S.02.02.070</t>
  </si>
  <si>
    <t>CUFFIA ANTIRUMORE</t>
  </si>
  <si>
    <t>S.02.02.070.c</t>
  </si>
  <si>
    <t>- Pieghevole</t>
  </si>
  <si>
    <t>S.02.02.075</t>
  </si>
  <si>
    <t>TAPPI AURICOLARI ANTIRUMORE</t>
  </si>
  <si>
    <t>S.02.02.075.a</t>
  </si>
  <si>
    <t>- In schiuma di poliuretano morbido.</t>
  </si>
  <si>
    <t>S.02.02.080</t>
  </si>
  <si>
    <t>IMBRACATURA ANTICADUTA</t>
  </si>
  <si>
    <t>S.02.02.080.a</t>
  </si>
  <si>
    <t>- Ad un punto di attacco</t>
  </si>
  <si>
    <t>S.02.02.080.b</t>
  </si>
  <si>
    <t>- A due punti di attacco</t>
  </si>
  <si>
    <t>S.02.02.080.c</t>
  </si>
  <si>
    <t>- A tre punti di attacco</t>
  </si>
  <si>
    <t>S.02.02.085</t>
  </si>
  <si>
    <t>CORDA D'ANCORAGGIO</t>
  </si>
  <si>
    <t>S.02.02.090</t>
  </si>
  <si>
    <t>PINZA D'ANCORAGGIO</t>
  </si>
  <si>
    <t>S.02.02.095</t>
  </si>
  <si>
    <t>FUNE DI SICUREZZA</t>
  </si>
  <si>
    <t>S.03.01.001</t>
  </si>
  <si>
    <t>IMPIANTO DI TERRA</t>
  </si>
  <si>
    <t>SIC.03 - IMPIANTI DI PROTEZIONE</t>
  </si>
  <si>
    <t>SIC.03.01 - IMPIANTO DI CANTIERE MOBILE</t>
  </si>
  <si>
    <t>S.03.01.001.a</t>
  </si>
  <si>
    <t>- Per la fornitura in opera dell'impianto base, per la durata dei lavori</t>
  </si>
  <si>
    <t>S.03.01.001.b</t>
  </si>
  <si>
    <t>- Per ogni dispersore in più, per la durata dei lavori</t>
  </si>
  <si>
    <t>S.03.01.001.c</t>
  </si>
  <si>
    <t>- Per ogni collegamento ad una massa metallica, per la durata dei lavori</t>
  </si>
  <si>
    <t>S.03.01.010</t>
  </si>
  <si>
    <t>CORDA DI RAME NUDA ELETTROLITICA INTERRATA</t>
  </si>
  <si>
    <t>S.03.01.010.e</t>
  </si>
  <si>
    <t>- Sezione 50 mm²</t>
  </si>
  <si>
    <t>S.03.01.015</t>
  </si>
  <si>
    <t>CAVO IN CORDA DI RAME ELETTROLITICO ISOLATO IN PVC</t>
  </si>
  <si>
    <t>S.03.01.015.d</t>
  </si>
  <si>
    <t>S.03.01.020</t>
  </si>
  <si>
    <t>COLLEGAMENTO DEI CONDUTTORI DI TERRA</t>
  </si>
  <si>
    <t>S.03.01.020.a</t>
  </si>
  <si>
    <t>- A parti metalliche.</t>
  </si>
  <si>
    <t>S.03.01.035</t>
  </si>
  <si>
    <t>CONTROLLO PERIODICO DI VERIFICA DELL'EFFICIENZA SU IMPIANTI DI MESSA A TERRA</t>
  </si>
  <si>
    <t>S.03.01.035.e</t>
  </si>
  <si>
    <t>- Per potenza installata fino a 25 kW</t>
  </si>
  <si>
    <t>S.03.03.001</t>
  </si>
  <si>
    <t>CARTELLI ANTINCENDIO</t>
  </si>
  <si>
    <t>SIC.03.03 - IMPIANTI ANTINCENDIO</t>
  </si>
  <si>
    <t>S.03.04.065</t>
  </si>
  <si>
    <t>LANTERNA SEGNALETICA</t>
  </si>
  <si>
    <t>SIC.03.04 - IMPIANTO ELETTRICO DI CANTIERE</t>
  </si>
  <si>
    <t>S.03.04.065.a</t>
  </si>
  <si>
    <t>- Lampeggiante crepuscolare a luce gialla</t>
  </si>
  <si>
    <t>S.03.04.065.b</t>
  </si>
  <si>
    <t>- A luce rossa fissa</t>
  </si>
  <si>
    <t>S.04.01.001</t>
  </si>
  <si>
    <t>SEGNALETICA ORIZZONTALE CON VERNICE RIFRANGENTE A BASE SOLVENTE</t>
  </si>
  <si>
    <t>SIC.04 - SEGNALETICA</t>
  </si>
  <si>
    <t>SIC.04.01 - DI SICUREZZA ORIZZONTALE</t>
  </si>
  <si>
    <t>S.04.01.001.b</t>
  </si>
  <si>
    <t>S.04.01.001.e</t>
  </si>
  <si>
    <t>- Per strisce di arresto zebrature, frecce e iscrizioni</t>
  </si>
  <si>
    <t>S.04.01.005</t>
  </si>
  <si>
    <t>CANCELLAZIONE DI SEGNALETICA ORIZZONTALE CON IMPIEGO DI ATTREZZATURA ABRASIVA</t>
  </si>
  <si>
    <t>S.04.01.005.a</t>
  </si>
  <si>
    <t>- Per strisce continue e discontinue</t>
  </si>
  <si>
    <t>S.04.01.005.b</t>
  </si>
  <si>
    <t>- Per strisce di arresto, frecce, zebrature, iscrizioni</t>
  </si>
  <si>
    <t>S.04.02.001</t>
  </si>
  <si>
    <t>SEGNALE TRIANGOLARE O OTTAGONALE IN LAMIERA DI ALLUMINIO 25/10 PELL.CL.2</t>
  </si>
  <si>
    <t>SIC.04.02 - DI SICUREZZA VERTICALE</t>
  </si>
  <si>
    <t>S.04.02.001.1a</t>
  </si>
  <si>
    <t>- LATO DIAMETRO cm 60 - Per il primo mese o frazione</t>
  </si>
  <si>
    <t>S.04.02.001.1b</t>
  </si>
  <si>
    <t>- LATO DIAMETRO cm 60 - Per ogni mese in piu o frazione</t>
  </si>
  <si>
    <t>S.04.02.001.3a</t>
  </si>
  <si>
    <t>- LATO DIAMETRO cm 120 - Per il primo mese o frazione</t>
  </si>
  <si>
    <t>S.04.02.001.3b</t>
  </si>
  <si>
    <t>- LATO DIAMETRO cm 120 - Per ogni mese in piu o frazione</t>
  </si>
  <si>
    <t>S.04.02.005</t>
  </si>
  <si>
    <t>SEGNALE CIRCOLARE O ROMBOIDALE IN LAMIERA DI ALLUMINIO 25/10 PELL.CL.2</t>
  </si>
  <si>
    <t>S.04.02.005.3a</t>
  </si>
  <si>
    <t>- LATO DIAMETRO cm 90 - Per il primo mese o frazione</t>
  </si>
  <si>
    <t>S.04.02.005.3b</t>
  </si>
  <si>
    <t>- LATO DIAMETRO cm 90 - Per ogni mese in piu o frazione</t>
  </si>
  <si>
    <t>S.04.02.010</t>
  </si>
  <si>
    <t xml:space="preserve">PANNELLO AGGIUNTIVO, INTEGRATIVO E DI INDICAZIONE IN LAMIERA DI ALLUMINIO 25/10 PELL.CL.2 </t>
  </si>
  <si>
    <t>S.04.02.010.1a</t>
  </si>
  <si>
    <t>- FINO A 0.25 MQ DI SUPERFICIE - Per il primo mese o frazione</t>
  </si>
  <si>
    <t>S.04.02.010.1b</t>
  </si>
  <si>
    <t>- FINO A 0.25 MQ DI SUPERFICIE - Per ogni mese in piu o frazione</t>
  </si>
  <si>
    <t>S.04.02.010.2a</t>
  </si>
  <si>
    <t>- DA 0.26 A 0.90 MQ DI SUPERFICIE - Per il primo mese o frazione</t>
  </si>
  <si>
    <t>S.04.02.010.2b</t>
  </si>
  <si>
    <t>- DA 0.26 A 0.90 MQ DI SUPERFICI - Per ogni mese in piu o frazione</t>
  </si>
  <si>
    <t>S.04.02.015</t>
  </si>
  <si>
    <t>SEGNALETICA DA CANTIERE EDILE</t>
  </si>
  <si>
    <t>S.04.02.015.1a</t>
  </si>
  <si>
    <t>- IN PVC RIGIDO - Dimensioni  cm 100 x 140</t>
  </si>
  <si>
    <t>S.04.02.015.2a</t>
  </si>
  <si>
    <t>- IN MATERIALE PLASTICO - Dimensioni  cm 100 x 140</t>
  </si>
  <si>
    <t>S.04.02.020</t>
  </si>
  <si>
    <t>TABELLE LAVORI</t>
  </si>
  <si>
    <t>S.04.02.025</t>
  </si>
  <si>
    <t>CARTELLI DI PERICOLO (colore giallo), CONFORMI AL DLGS 81/08, IN LAMIERA DI ALLUMINIO 5/10</t>
  </si>
  <si>
    <t>S.04.02.025.a</t>
  </si>
  <si>
    <t>- Costo di utilizzo mensile: 350 x 350 mm</t>
  </si>
  <si>
    <t>S.04.02.025.b</t>
  </si>
  <si>
    <t>- Costo di utilizzo mensile: 350 x 125 mm</t>
  </si>
  <si>
    <t>S.04.02.025.c</t>
  </si>
  <si>
    <t>- Costo di utilizzo mensile: 500 x 330 mm</t>
  </si>
  <si>
    <t>S.04.02.025.d</t>
  </si>
  <si>
    <t>- Costo di utilizzo mensile: triangolare, lato 350 m</t>
  </si>
  <si>
    <t>S.04.02.030</t>
  </si>
  <si>
    <t>CARTELLI DI PERICOLO (colore rosso), CONFORMI AL DLGS 81/08, IN LAMIERA DI ALLUMINIO 5/10</t>
  </si>
  <si>
    <t>S.04.02.030.a</t>
  </si>
  <si>
    <t>- Con pellicola adesiva rifrangente; costo di utilizzo mensile: 115 x 160 mm</t>
  </si>
  <si>
    <t>S.04.02.030.b</t>
  </si>
  <si>
    <t>- Con pellicola adesiva rifrangente; costo di utilizzo mensile: 270 x 330 mm</t>
  </si>
  <si>
    <t>S.04.02.030.c</t>
  </si>
  <si>
    <t>- Con pellicola adesiva rifrangente; costo di utilizzo mensile: 270 x 370 mm</t>
  </si>
  <si>
    <t>S.04.02.030.d</t>
  </si>
  <si>
    <t>- Con pellicola adesiva rifrangente; costo di utilizzo mensile: 270 x 430 mm</t>
  </si>
  <si>
    <t>S.04.02.030.e</t>
  </si>
  <si>
    <t>- Con pellicola adesiva rifrangente; costo di utilizzo mensile: 435 x 603 mm</t>
  </si>
  <si>
    <t>S.04.02.030.f</t>
  </si>
  <si>
    <t>- Con pellicola adesiva rifrangente; costo di utilizzo mensile: 350 x 125 mm</t>
  </si>
  <si>
    <t>S.04.02.030.g</t>
  </si>
  <si>
    <t>- Con pellicola adesiva rifrangente; costo di utilizzo mensile: 500 x 330 mm</t>
  </si>
  <si>
    <t>S.04.02.030.h</t>
  </si>
  <si>
    <t>- Con pellicola adesiva rifrangente; costo di utilizzo mensile: 700 x 500 mm</t>
  </si>
  <si>
    <t>S.04.02.035</t>
  </si>
  <si>
    <t>CARTELLI DI OBBLIGO (colore blu), CONFORMI AL DLGS 81/08, IN LAMIERA DI ALLUMINIO 5/10</t>
  </si>
  <si>
    <t>S.04.02.035.a</t>
  </si>
  <si>
    <t>S.04.02.035.b</t>
  </si>
  <si>
    <t>S.04.02.035.c</t>
  </si>
  <si>
    <t>S.04.02.035.d</t>
  </si>
  <si>
    <t>S.04.02.040</t>
  </si>
  <si>
    <t>CARTELLI PER LE ATTREZZATURE ANTINCENDIO (colore rosso), CONFORMI AL DLGS 81/08, IN LAMIERA DI ALLUMINIO 5/10</t>
  </si>
  <si>
    <t>S.04.02.040.a</t>
  </si>
  <si>
    <t>- Costo di utilizzo mensile: monofacciale, con pellicola adesiva rifrangente: 100 x 133 mm</t>
  </si>
  <si>
    <t>S.04.02.040.b</t>
  </si>
  <si>
    <t>- Costo di utilizzo mensile: monofacciale, con pellicola adesiva rifrangente: 250 x 310 mm</t>
  </si>
  <si>
    <t>S.04.02.045</t>
  </si>
  <si>
    <t>CARTELLI PER LE ATTREZZATURE ANTINCENDIO (colore rosso), CONFORMI AL DLGS 81/08, IN LAMIERA DI ALLUMINIO 5/10 - Bifacciale</t>
  </si>
  <si>
    <t>S.04.02.050</t>
  </si>
  <si>
    <t>S.04.02.050.a</t>
  </si>
  <si>
    <t>- Costo di utilizzo mensile: monofacciale fotoluminescente: 250 x 310 mm</t>
  </si>
  <si>
    <t>S.04.02.050.b</t>
  </si>
  <si>
    <t>- Costo di utilizzo mensile: monofacciale fotoluminescente: 400 x 400 mm</t>
  </si>
  <si>
    <t>S.04.02.055</t>
  </si>
  <si>
    <t>CARTELLI DI SALVATAGGIO (colore verde), CONFORMI AL DLGS 81/08, IN LAMIERA DI ALLUMINIO 5/10</t>
  </si>
  <si>
    <t>S.04.02.055.a</t>
  </si>
  <si>
    <t>- Costo di utilizzo mensile: monofacciale, con pellicola adesiva rifrangente: 250 x 250 mm</t>
  </si>
  <si>
    <t>S.04.02.055.b</t>
  </si>
  <si>
    <t>S.04.02.055.c</t>
  </si>
  <si>
    <t>- Costo di utilizzo mensile: monofacciale, con pellicola adesiva rifrangente: 375 x 175 mm</t>
  </si>
  <si>
    <t>S.04.02.055.d</t>
  </si>
  <si>
    <t>- Costo di utilizzo mensile: monofacciale, con pellicola adesiva rifrangente: 400 x 500 mm</t>
  </si>
  <si>
    <t>S.04.02.060</t>
  </si>
  <si>
    <t>S.04.02.060.a</t>
  </si>
  <si>
    <t>- Costo di utilizzo mensile: monofacciale fotoluminescente: 250 x 250 mm</t>
  </si>
  <si>
    <t>S.04.02.060.b</t>
  </si>
  <si>
    <t>S.04.02.060.c</t>
  </si>
  <si>
    <t>S.04.02.065</t>
  </si>
  <si>
    <t>CARTELLI RIPORTANTI INDICAZIONI ASSOCIATE DI AVVERTIMENTO, DIVIETO E PRESCRIZIONE, CONFORMI AL DLGS 81/08, IN LAMIERA DI ALLUMINIO 5/10</t>
  </si>
  <si>
    <t>S.04.02.065.a</t>
  </si>
  <si>
    <t>- Con pellicola adesiva rifrangente; costo di utilizzo mensile: 125 x 185 mm</t>
  </si>
  <si>
    <t>S.04.02.065.b</t>
  </si>
  <si>
    <t>- Con pellicola adesiva rifrangente; costo di utilizzo mensile: 300 x 200 mm</t>
  </si>
  <si>
    <t>S.04.02.065.c</t>
  </si>
  <si>
    <t>- Con pellicola adesiva rifrangente; costo di utilizzo mensile: 330 x 500 mm</t>
  </si>
  <si>
    <t>S.04.02.065.d</t>
  </si>
  <si>
    <t>- Con pellicola adesiva rifrangente; costo di utilizzo mensile: 500 x 590 mm</t>
  </si>
  <si>
    <t>S.04.02.065.e</t>
  </si>
  <si>
    <t>- Con pellicola adesiva rifrangente; costo di utilizzo mensile: 600 x 400 mm</t>
  </si>
  <si>
    <t>S.04.02.065.f</t>
  </si>
  <si>
    <t>- Con pellicola adesiva rifrangente; costo di utilizzo mensile: 500 x 700 mm</t>
  </si>
  <si>
    <t>S.04.02.070</t>
  </si>
  <si>
    <t>POSIZIONAMENTO A PARETE O ALTRI SUPPORTI VERTICALI DI CARTELLI DI SICUREZZA</t>
  </si>
  <si>
    <t>S.04.03.001</t>
  </si>
  <si>
    <t>CONI IN GOMMA</t>
  </si>
  <si>
    <t>SIC.04.03 - DI SICUREZZA COMPLEMENTARE</t>
  </si>
  <si>
    <t>S.04.03.001.b</t>
  </si>
  <si>
    <t xml:space="preserve"> - Cono con altezza cm 50</t>
  </si>
  <si>
    <t>S.04.03.005</t>
  </si>
  <si>
    <t>DELINEATORE</t>
  </si>
  <si>
    <t>S.04.03.015</t>
  </si>
  <si>
    <t>SACCHETTI DI ZAVORRA</t>
  </si>
  <si>
    <t>S.04.03.025</t>
  </si>
  <si>
    <t>SEGNALAZIONE AREE DI LAVORO CON NASTRO DI POLIETILENE</t>
  </si>
  <si>
    <t>S.04.03.030</t>
  </si>
  <si>
    <t>DELIMITAZIONE DI ZONE DI CANTIERE</t>
  </si>
  <si>
    <t>S.04.03.030.1a</t>
  </si>
  <si>
    <t>- CON ELEMENTI IN CLS TIPO NEW JERSEY - Per il primo mese o frazione</t>
  </si>
  <si>
    <t>S.04.03.030.1b</t>
  </si>
  <si>
    <t>- CON ELEMENTI IN CLS TIPO NEW JERSEY - Per ogni mese in piu o frazione</t>
  </si>
  <si>
    <t>S.04.03.030.2a</t>
  </si>
  <si>
    <t>- CON ELEMENTI IN PLASTICA TIPO NEW JERSEY - Per il primo mese o frazione</t>
  </si>
  <si>
    <t>S.04.03.030.2b</t>
  </si>
  <si>
    <t>- CON ELEMENTI IN PLASTICA TIPO NEW JERSEY - Per ogni mese in piu o frazione</t>
  </si>
  <si>
    <t>S.04.03.035</t>
  </si>
  <si>
    <t>OPERATORE</t>
  </si>
  <si>
    <t>S.04.03.035.a</t>
  </si>
  <si>
    <t>- Per il coordinamento a terra della movimentazione dei carichi sospesi e delle fasi lavorative</t>
  </si>
  <si>
    <t>S.04.03.035.b</t>
  </si>
  <si>
    <t>- Addetto alla custodia del cantiere</t>
  </si>
  <si>
    <t>S.04.03.040</t>
  </si>
  <si>
    <t>CONTRIBUTO</t>
  </si>
  <si>
    <t>S.04.03.040.a</t>
  </si>
  <si>
    <t>- Per l’istituzione di un servizio di n. 2 movieri</t>
  </si>
  <si>
    <t>S.04.03.040.b</t>
  </si>
  <si>
    <t>- Per la posa serale e la raccolta mattutina dei segnali e relativa sorveglianza durante i lavori</t>
  </si>
  <si>
    <t>S.04.03.040.c</t>
  </si>
  <si>
    <t>Contributo per la posa serale e la raccolta mattutina dei segnali e relativa sorveglianza durante i lavori.</t>
  </si>
  <si>
    <t>S.04.03.045</t>
  </si>
  <si>
    <t>SORVEGLIANZA O SEGNALAZIONE DI LAVORI CON OPERATORE, PER ORA DI EFFETTIVO SERVIZIO</t>
  </si>
  <si>
    <t>S.04.03.050</t>
  </si>
  <si>
    <t>MAGGIORAZIONE DEL COSTO ORARIO DEGLI OPERATORI IMPEGNATI NEL SERVIZIO DI SORVEGLIANZA O SEGNALAZIONE DI LAVORI</t>
  </si>
  <si>
    <t>S.04.03.050.a</t>
  </si>
  <si>
    <t>- Operaio comune edile</t>
  </si>
  <si>
    <t>S.04.03.050.b</t>
  </si>
  <si>
    <t>- Operaio qualificato edile</t>
  </si>
  <si>
    <t>S.04.03.050.c</t>
  </si>
  <si>
    <t>- Operaio specializzato edile</t>
  </si>
  <si>
    <t>S.04.03.050.d</t>
  </si>
  <si>
    <t>- Operaio IV livello edile</t>
  </si>
  <si>
    <t>S.04.03.055</t>
  </si>
  <si>
    <t>CONTRIBUTO MENSILE PER REPERIBILITÀ DI PERSONALE ADDETTO AL RIPRISTINO E LA MANUTENZIONE DELLA SEGNALETICA DI CANTIERE</t>
  </si>
  <si>
    <t>FOR</t>
  </si>
  <si>
    <t>S.04.04.005</t>
  </si>
  <si>
    <t>IMPIANTO DI PREAVVISO SEMAFORICO MOBILE</t>
  </si>
  <si>
    <t>SIC.04.04 - DI SICUREZZA LUMINOSA</t>
  </si>
  <si>
    <t>S.04.04.010</t>
  </si>
  <si>
    <t>IMPIANTO SEMAFORICO MOBILE</t>
  </si>
  <si>
    <t>S.04.04.010.b</t>
  </si>
  <si>
    <t>- Con cavi di collegamento a 2 vie</t>
  </si>
  <si>
    <t>S.04.04.015</t>
  </si>
  <si>
    <t>SEGNALAZIONE AREE DI LAVORO CON LUCI FISSE O LAMPEGGIANTI</t>
  </si>
  <si>
    <t>S.04.05.001</t>
  </si>
  <si>
    <t xml:space="preserve">PACCO DI MEDICAZIONE </t>
  </si>
  <si>
    <t>SIC.04.05 - ATTRAZZATURA DI PRIMO SOCCORSO</t>
  </si>
  <si>
    <t>S.04.05.005</t>
  </si>
  <si>
    <t>CASSETTA DI PRONTO SOCCORSO</t>
  </si>
  <si>
    <t>S.04.05.005.b</t>
  </si>
  <si>
    <t>- Per oltre due dipendenti</t>
  </si>
  <si>
    <t>S.04.05.010</t>
  </si>
  <si>
    <t xml:space="preserve">TROUSSE LEVA SCHEGGE </t>
  </si>
  <si>
    <t>S.04.05.015</t>
  </si>
  <si>
    <t xml:space="preserve">KIT LAVA OCCHI </t>
  </si>
  <si>
    <t>S.04.06.001</t>
  </si>
  <si>
    <t>ESTINTORE A POLVERE 12 KG PRESSURIZZATA</t>
  </si>
  <si>
    <t>SIC.04.06 - ATTRAZZATURE ANTINCENDIO</t>
  </si>
  <si>
    <t>S.04.06.001.1a</t>
  </si>
  <si>
    <t>S.04.06.001.1b</t>
  </si>
  <si>
    <t>- Per ogni mese in piu o frazione.</t>
  </si>
  <si>
    <t>S.05.01.001</t>
  </si>
  <si>
    <t>ASSEMBLEE</t>
  </si>
  <si>
    <t>SIC.05 - PROCEDURE CONTENUTE NEL PSC</t>
  </si>
  <si>
    <t>SIC.05.01 - COORDINAMENTO</t>
  </si>
  <si>
    <t>S.05.01.001.a</t>
  </si>
  <si>
    <t>- Costo orario ad personam per ogni responsabile</t>
  </si>
  <si>
    <t>S.05.01.001.b</t>
  </si>
  <si>
    <t>- Costo ad personam lavoratori</t>
  </si>
  <si>
    <t>S.05.01.025</t>
  </si>
  <si>
    <t>PREDISPOSIZIONE PIANO DI EVACUAZIONE E DI EMERGENZA DEL CANTIERE</t>
  </si>
  <si>
    <t>S.05.01.030</t>
  </si>
  <si>
    <t>CONPENSO GIORNALIERO PER GLI ONERI DERIVANTI DALLA GUARDIANIA</t>
  </si>
  <si>
    <t>S.05.02.001</t>
  </si>
  <si>
    <t>INFORMAZIONI</t>
  </si>
  <si>
    <t>SIC.05.02 - INFORMAZIONE E FORMAZIONE</t>
  </si>
  <si>
    <t>S.05.02.001.a</t>
  </si>
  <si>
    <t>- Costo orario di ogni responsabile</t>
  </si>
  <si>
    <t>S.05.02.002</t>
  </si>
  <si>
    <t>DIRIGENZA E CONTROLLO</t>
  </si>
  <si>
    <t>S.05.02.003</t>
  </si>
  <si>
    <t>DISTRIBUZIONE MATERIALE INFORMATIVO AI LAVORATORI</t>
  </si>
  <si>
    <t>S.05.02.004</t>
  </si>
  <si>
    <t>CORSO AGGIORNAMENTO E RICHIAMO</t>
  </si>
  <si>
    <t>SL.1.005</t>
  </si>
  <si>
    <t>AUTOCARRO DELLA PORTATA DA Q.LI 190</t>
  </si>
  <si>
    <t>X_SL - SEMILAVORATI</t>
  </si>
  <si>
    <t>X_SL.01 - NOLI</t>
  </si>
  <si>
    <t>X_SL.01.01 - MEZZI</t>
  </si>
  <si>
    <t>SL.1.006</t>
  </si>
  <si>
    <t>AUTOARTICOLATO DI PORTATA SUPERIORE A Q.li. 200</t>
  </si>
  <si>
    <t>SL.1.007</t>
  </si>
  <si>
    <t>AUTOCISTERNA DA Q.LI 40 A Q.LI 60</t>
  </si>
  <si>
    <t>SL.1.018</t>
  </si>
  <si>
    <t>AUTOGRU DA 22 Tonn.</t>
  </si>
  <si>
    <t>SL.1.019</t>
  </si>
  <si>
    <t>AUTOGRU DA 80 Tonn.</t>
  </si>
  <si>
    <t>SL.1.025</t>
  </si>
  <si>
    <t>APRIPISTA DELLA POTENZA FINO AD HP 100 (75 kw)</t>
  </si>
  <si>
    <t>SL.1.033</t>
  </si>
  <si>
    <t>PALA CARICATRICE CINGOLATA DA MC 1,72</t>
  </si>
  <si>
    <t>SL.1.036</t>
  </si>
  <si>
    <t>ESCAVATORE HP90 (70KW)</t>
  </si>
  <si>
    <t>SL.1.040</t>
  </si>
  <si>
    <t>SL.1.057</t>
  </si>
  <si>
    <t>POMPA PER CALCESTRUZZI PER IMPIEGO ALL'APERTO</t>
  </si>
  <si>
    <t>SL.1.080</t>
  </si>
  <si>
    <t>MARTELLO DEMOLITORE DA KG 27 AD ARIA COMPRESSA PER IMPIEGO ALL'APERTO</t>
  </si>
  <si>
    <t>SL.1.104</t>
  </si>
  <si>
    <t>SL.1.106</t>
  </si>
  <si>
    <t>SL.1.110</t>
  </si>
  <si>
    <t>ATTREZZATURA PER INFISSIONE PALI PREFABBRICATI O PALANCOLE</t>
  </si>
  <si>
    <t>SL.1.151</t>
  </si>
  <si>
    <t>GRUPPO PER INIEZIONI DI MALTE ALL'APERTO</t>
  </si>
  <si>
    <t>SL.1.300</t>
  </si>
  <si>
    <t>CANALI DI GRONDA, COLMI, SCOSSALINE</t>
  </si>
  <si>
    <t>X_RL.03 - OPERE DA FABBRO E LATTONIERE</t>
  </si>
  <si>
    <t>X_RL.13.07 - CANALI DI GRONDA E PLUVIALI</t>
  </si>
  <si>
    <t>SL.1.300.b</t>
  </si>
  <si>
    <t>- Acciaio zincato con preverniciatura</t>
  </si>
  <si>
    <t>SL.1.300.g</t>
  </si>
  <si>
    <t>- Acciaio inox</t>
  </si>
  <si>
    <t>SL.3.095</t>
  </si>
  <si>
    <t>PIETRAME E CIOTTOLI PER DRENAGGIO E GABBIONAGGIO</t>
  </si>
  <si>
    <t>X_SL.03 - MATERIALI A PIIE D'OPERA</t>
  </si>
  <si>
    <t>X_SL.03.04 - INERTI</t>
  </si>
  <si>
    <t>SL.3.600</t>
  </si>
  <si>
    <t>TUBAZIONI IN P.R.F.V</t>
  </si>
  <si>
    <t>X_SL.03.02 - TUBAZIONI</t>
  </si>
  <si>
    <t>SL.3.600.c</t>
  </si>
  <si>
    <t>SL.3.600.i</t>
  </si>
  <si>
    <t>SL.3.600.o</t>
  </si>
  <si>
    <t>SL.3.600.r</t>
  </si>
  <si>
    <t>SL.3.610</t>
  </si>
  <si>
    <t>TUBAZIONE IN PEAD</t>
  </si>
  <si>
    <t>SL.3.610.b</t>
  </si>
  <si>
    <t>SL.3.610.c</t>
  </si>
  <si>
    <t>SL.3.610.d</t>
  </si>
  <si>
    <t>SL.3.610.e</t>
  </si>
  <si>
    <t>- Diametro esterno mm 315</t>
  </si>
  <si>
    <t>SL.3.610.f</t>
  </si>
  <si>
    <t>SL.3.610.g</t>
  </si>
  <si>
    <t>SL.3.610.h</t>
  </si>
  <si>
    <t>SL.3.610.i</t>
  </si>
  <si>
    <t>- Diametro esterno mm 1000</t>
  </si>
  <si>
    <t>SL.3.620</t>
  </si>
  <si>
    <t>TUBO RETTANGOLARE</t>
  </si>
  <si>
    <t>X_SL.03.01 - PREFABBRICATI</t>
  </si>
  <si>
    <t>SL.3.620.a</t>
  </si>
  <si>
    <t>- Dimensioni 150x125 l.200</t>
  </si>
  <si>
    <t>SL.3.620.b</t>
  </si>
  <si>
    <t>- Dimensioni 250x200 l.200</t>
  </si>
  <si>
    <t>SL.3.620.c</t>
  </si>
  <si>
    <t>- Dimensioni 350x300 l.200</t>
  </si>
  <si>
    <t>SL.3.630</t>
  </si>
  <si>
    <t>COPERTINA DI CORONAMENTO IN CLS PREFABBRICATO</t>
  </si>
  <si>
    <t>SL.3.630.a</t>
  </si>
  <si>
    <t>SL.3.630.b</t>
  </si>
  <si>
    <t>SL.3.630.c</t>
  </si>
  <si>
    <t>SL.3.630.d</t>
  </si>
  <si>
    <t>SL.3.640</t>
  </si>
  <si>
    <t>TUBAZIONI IN CEMENTO A BASE PIANA</t>
  </si>
  <si>
    <t>SL.3.640.d</t>
  </si>
  <si>
    <t>SL.3.640.e</t>
  </si>
  <si>
    <t>SL.3.640.f</t>
  </si>
  <si>
    <t>SL.3.640.g</t>
  </si>
  <si>
    <t>SL.3.640.h</t>
  </si>
  <si>
    <t>SL.3.640.i</t>
  </si>
  <si>
    <t>SL.3.640.m</t>
  </si>
  <si>
    <t>SL.3.650</t>
  </si>
  <si>
    <t>CHIUSINI IN GHISA SFEROIDALE - CLASSE D400</t>
  </si>
  <si>
    <t>X_SL.03.03 - MANUFATTI IN FERRO O GHISA</t>
  </si>
  <si>
    <t>SL.3.650.a</t>
  </si>
  <si>
    <t>SL.3.650.b</t>
  </si>
  <si>
    <t>- Per telecomunicazioni a 2/4 triangoli dimensione 106x70</t>
  </si>
  <si>
    <t>SL.3.660</t>
  </si>
  <si>
    <t>POZZO PERDENTE</t>
  </si>
  <si>
    <t>SL.3.660.d</t>
  </si>
  <si>
    <t>SL.3.670</t>
  </si>
  <si>
    <t>PLEXIGLAS SOUNDSTOP XT</t>
  </si>
  <si>
    <t>X_SL.03.05 - BARRIERE</t>
  </si>
  <si>
    <t>SL.3.670.a</t>
  </si>
  <si>
    <t>- Spessore 15 mm</t>
  </si>
  <si>
    <t>SL.3.670.b</t>
  </si>
  <si>
    <t>- Spessore 20 mm</t>
  </si>
  <si>
    <t>SL.3.680</t>
  </si>
  <si>
    <t>TUBAZIONE IN PEAD PER DRENAGGIO SN16 kN/m²</t>
  </si>
  <si>
    <t>SL.3.680.b</t>
  </si>
  <si>
    <t>SL.3.681</t>
  </si>
  <si>
    <t>GUARNIZIONE TUBAZIONE IN PEAD PER DRENAGGIO SN16 kN/m²</t>
  </si>
  <si>
    <t>SL.3.681.b</t>
  </si>
  <si>
    <t>SL.3.700</t>
  </si>
  <si>
    <t>GIUNTO PER OPERE MURARIE IN P.R.F.V.</t>
  </si>
  <si>
    <t>SL.3.700.o</t>
  </si>
  <si>
    <t>SL.3.700.r</t>
  </si>
  <si>
    <t>SL.3.800</t>
  </si>
  <si>
    <t>POZZETTO PER TELEFONIA</t>
  </si>
  <si>
    <t>SL.3.800.a</t>
  </si>
  <si>
    <t>- Base h cm 40 di dimensione 80x125</t>
  </si>
  <si>
    <t>SL.3.800.b</t>
  </si>
  <si>
    <t>- Prolunga h cm 40 di dimensione 80x125</t>
  </si>
  <si>
    <t>SL.3.800.c</t>
  </si>
  <si>
    <t>- Prolunga h cm 20 di dimensione 80x125</t>
  </si>
  <si>
    <t>SL.3.810</t>
  </si>
  <si>
    <t>SL.3.810.a</t>
  </si>
  <si>
    <t>- Sezione 150/70xh110</t>
  </si>
  <si>
    <t>SL.3.810.b</t>
  </si>
  <si>
    <t>- Sezione 180/135xh120</t>
  </si>
  <si>
    <t>SL.3.810.c</t>
  </si>
  <si>
    <t>- Sezione 283/200xh155</t>
  </si>
  <si>
    <t>SCOTICO 30</t>
  </si>
  <si>
    <t>USURA DRENANTE 4 CM</t>
  </si>
  <si>
    <t>NEW JERSEY</t>
  </si>
  <si>
    <t>- Dei rilevati con materiale da cava A1/A3 - Profondità cm 30</t>
  </si>
  <si>
    <t>A.02.001.g</t>
  </si>
  <si>
    <t>ANAS 2014</t>
  </si>
  <si>
    <t>- Dei rilevati con materiale da cava A1/A3 - Profondità cm 20</t>
  </si>
  <si>
    <t>NUOVI PREZZI</t>
  </si>
  <si>
    <t>MATERIALI ARIDI</t>
  </si>
  <si>
    <t>- Per porzioni di struttura di volume fino a 0.5 mc</t>
  </si>
  <si>
    <t>MEDIOPALI TRIVELLATI IN CONGLOMERATO CEMENTIZIO</t>
  </si>
  <si>
    <t>B.03.030</t>
  </si>
  <si>
    <t>CALCESTRUZZO NON STRUTTURALE</t>
  </si>
  <si>
    <t>B.03.030.a</t>
  </si>
  <si>
    <t xml:space="preserve"> - Classe di resistenza C20/25 (RCK=25 N/mmq)</t>
  </si>
  <si>
    <t>CALCESTRUZZI STRUTTURALI PER OPERE DI FONDAZIONE IN C.A. O C.A.P.</t>
  </si>
  <si>
    <t>- Classe di resistenza C25/30 (RCK&gt;=30 N/mmq)</t>
  </si>
  <si>
    <t>- Classe di resistenza C28/35 (RCK&gt;=35 N/mmq)</t>
  </si>
  <si>
    <t>- Classe di resistenza C32/40 (RCK&gt;=40 N/mmq)</t>
  </si>
  <si>
    <t>- Classe di resistenza C35/45 (RCK&gt;=45 N/mmq)</t>
  </si>
  <si>
    <t>CALCESTRUZZI STRUTTURALI PER OPERE IN ELEVAZIONE VERTICALI O ORIZZONTALI IN C.A. O C.A.P.</t>
  </si>
  <si>
    <t>- Classe di resistenza C40/50 (RCK&gt;=50 N/mmq)</t>
  </si>
  <si>
    <t>- Classe di resistenza C45/55 (RCK&gt;=55 N/mmq)</t>
  </si>
  <si>
    <t>B.03.045</t>
  </si>
  <si>
    <t>SOVRAPPREZZO PERCENTUALE PER CALCESTRUZZO A PRESTAZIONE GARANTITA</t>
  </si>
  <si>
    <t>B.03.045.a</t>
  </si>
  <si>
    <t>- per classe consistenza S5</t>
  </si>
  <si>
    <t>B.03.045.b</t>
  </si>
  <si>
    <t>- per autocompattanti SCC</t>
  </si>
  <si>
    <t>B.03.045.c</t>
  </si>
  <si>
    <t>- per impiego cemento resistente ai solfati tipo SR secondo EN 197/1</t>
  </si>
  <si>
    <t>B.03.045.d</t>
  </si>
  <si>
    <t>- per impiego cemento a basso calore di idratazione</t>
  </si>
  <si>
    <t>B.03.045.e</t>
  </si>
  <si>
    <t>- per calcestruzzo a ritiro compensato e relativi controlli aggiuntivi (tipo § 7.2 NTC sez 2 CSA)</t>
  </si>
  <si>
    <t>STRUTTURE IN ACCIAIO AUTOPROTETTO TIPO S355JOW (UNI EN 10155) A DOPPIO T - LUCI 25,00 - 40,00 M</t>
  </si>
  <si>
    <t>B.05.007.a</t>
  </si>
  <si>
    <t>B.05.008</t>
  </si>
  <si>
    <t>B.05.008.a</t>
  </si>
  <si>
    <t>B.05.008.b</t>
  </si>
  <si>
    <t>STRUTTURE IN ACCIAIO AUTOPROTETTO TIPO S355JOW (UNI EN 10155) A CASSONE APERTO - Luci oltre 70.00 m</t>
  </si>
  <si>
    <t>B.05.009.a</t>
  </si>
  <si>
    <t>RETE ELETTROSALDATA</t>
  </si>
  <si>
    <t>B.06.085</t>
  </si>
  <si>
    <t>MANTO IMPERMEABILIZZANTE</t>
  </si>
  <si>
    <t>B.06.091</t>
  </si>
  <si>
    <t>TRATTAMENTO IMPERMEABILIZZANTE DI SUPERFICI IN CALCESTRUZZO CEMENTIZIO O IN ACCIAIO</t>
  </si>
  <si>
    <t>B.06.093</t>
  </si>
  <si>
    <t>MANTO IMPERMEABILE CONTINUO COMPOSTO DA BITUME ELASTOMERIZZATO</t>
  </si>
  <si>
    <t>ALTRI LISTINI</t>
  </si>
  <si>
    <t>B.07.028</t>
  </si>
  <si>
    <t>ISOLATORE SISMICO A PENDOLO SCORREVOLE DEL TIPO A SCORRIMENTO A SUPERFICIE CURVA SEMPLICE O DOPPIA</t>
  </si>
  <si>
    <t>B.07.028.1a</t>
  </si>
  <si>
    <t>- Portata verticale massima fino a 1500 kn e scorrimento fino a +/- 100 mm</t>
  </si>
  <si>
    <t>B.07.028.1b</t>
  </si>
  <si>
    <t>- Portata verticale massima fino a 3000 kn e scorrimento fino a +/- 100 mm</t>
  </si>
  <si>
    <t>B.07.028.1c</t>
  </si>
  <si>
    <t xml:space="preserve">- Portata verticale massima fino a 6000 kn e scorrimento fino a +/- 100 mm </t>
  </si>
  <si>
    <t>B.07.028.1d</t>
  </si>
  <si>
    <t xml:space="preserve">- Portata verticale massima fino a 10000 kn e scorrimento fino a +/- 100 mm </t>
  </si>
  <si>
    <t>B.07.028.1e</t>
  </si>
  <si>
    <t xml:space="preserve">- Portata verticale massima oltre 10000 kn e scorrimento fino a +/- 100 mm </t>
  </si>
  <si>
    <t>B.07.028.2a</t>
  </si>
  <si>
    <t>- Sovrapprezzo agli isolatori sismici a pendolo scorrevole per scorrimento massimo fino a +/- 200 mm</t>
  </si>
  <si>
    <t>B.07.028.2b</t>
  </si>
  <si>
    <t>- Sovrapprezzo agli isolatori sismici a pendolo scorrevole per scorrimento massimo fino a +/- 300 mm</t>
  </si>
  <si>
    <t>B.07.028.2c</t>
  </si>
  <si>
    <t>- Sovrapprezzo agli isolatori sismici a pendolo scorrevole per scorrimento massimo fino a +/- 400 mm</t>
  </si>
  <si>
    <t>B.07.029</t>
  </si>
  <si>
    <t>PROVE SU ISOLATORI</t>
  </si>
  <si>
    <t>B.07.029.a</t>
  </si>
  <si>
    <t>- Portata verticale massima fino a 6000 kN</t>
  </si>
  <si>
    <t>B.07.029.b</t>
  </si>
  <si>
    <t>- Portata verticale massima fino a 9000 kN</t>
  </si>
  <si>
    <t>B.07.029.c</t>
  </si>
  <si>
    <t>- Portata verticale massima fino a 13000 kN</t>
  </si>
  <si>
    <t>MANUFATTI IN FERRO LAVORATO</t>
  </si>
  <si>
    <t>TUBAZIONI IN PVC DIAMETRO CM 10 PER ALLOGGIAMENTO CAVI</t>
  </si>
  <si>
    <t>- Per muro da 15 cm.</t>
  </si>
  <si>
    <t>- Per muro da 20 cm.</t>
  </si>
  <si>
    <t>- Per muro da 25 cm.</t>
  </si>
  <si>
    <t>- Per muro da 30 cm.</t>
  </si>
  <si>
    <t>PANNELLI PREFABBRICATI IN LAMIERA GRECATA</t>
  </si>
  <si>
    <t>B.08.070</t>
  </si>
  <si>
    <t>B.09.060</t>
  </si>
  <si>
    <t>MALTA CEMENTIZIA ESPANSIVA</t>
  </si>
  <si>
    <t>B.09 - LAVORI DI RIPRISTINO SU OPERE D'ARTE</t>
  </si>
  <si>
    <t>B.09.01 - MALTE CEMENTIZIE</t>
  </si>
  <si>
    <t>B.09.070</t>
  </si>
  <si>
    <t>RIVESTIMENTO PROTETTIVO DI STRUTTURE DI CONGLOMERATO CEMENTIZIO</t>
  </si>
  <si>
    <t>B.09.070.d</t>
  </si>
  <si>
    <t>- Con malta cementizia predosata spessore mm 4</t>
  </si>
  <si>
    <t>- Pannello prefabbricato in cls</t>
  </si>
  <si>
    <t>FORNITORE</t>
  </si>
  <si>
    <t xml:space="preserve">PRECEDENTI LISTINI ANAS </t>
  </si>
  <si>
    <t>CE.13.15</t>
  </si>
  <si>
    <t>CE.13.15.a</t>
  </si>
  <si>
    <t>- Portata verticale massima fino a 600 kn</t>
  </si>
  <si>
    <t>CE.13.15.b</t>
  </si>
  <si>
    <t>- Portata verticale massima fino a 900 kn</t>
  </si>
  <si>
    <t>CE.13.15.c</t>
  </si>
  <si>
    <t>- Portata verticale massima fino a 1300 kn</t>
  </si>
  <si>
    <t>- Ghisa sferoidale C250</t>
  </si>
  <si>
    <t>- Ghisa sferoidale D400</t>
  </si>
  <si>
    <t>CE.19.180</t>
  </si>
  <si>
    <t>CORDOLO SORMONTABILE IN CALCESTRUZZO DI COLORE GRIGIO</t>
  </si>
  <si>
    <t>SCARIFICA E/O DEMOLIZIONE PAVIMENTAZIONE SU IMPALCATI DI OPERE D'ARTE</t>
  </si>
  <si>
    <t>E.01.027</t>
  </si>
  <si>
    <t>GABBIONI IN RETE METALLICA A DOPPIA TORSIONE CON MAGLIA ESAGONALE TIPO 8X10</t>
  </si>
  <si>
    <t>E.01.03 - TERRE RINFORZATE</t>
  </si>
  <si>
    <t>E.01.027.a</t>
  </si>
  <si>
    <t>- Per elementi di altezza H=1.00 m</t>
  </si>
  <si>
    <t>E.01.027.b</t>
  </si>
  <si>
    <t>- Per elementi di altezza H=0.50 m</t>
  </si>
  <si>
    <t>E.01.029</t>
  </si>
  <si>
    <t>SOVRAPPREZZO RIEMPIMENTO GABBIONI PER FACCIA VISTA A OPERA INCERTA</t>
  </si>
  <si>
    <t>E.01.030.c</t>
  </si>
  <si>
    <t>E.01.030.d</t>
  </si>
  <si>
    <t>E.01.045</t>
  </si>
  <si>
    <t>STRUTTURE DI SOSTEGNO IN TERRA RINFORZATA CON PARAMENTO RINVERDIBILE ED ARMATURE DI RINFORZO SINTETICHE</t>
  </si>
  <si>
    <t>E.01.045.a</t>
  </si>
  <si>
    <t>- Per altezze del paramento, misurate sulla verticale, da 0 a 4.00 m</t>
  </si>
  <si>
    <t>E.01.045.b</t>
  </si>
  <si>
    <t>- Per altezze del paramento, misurate sulla verticale, &gt; 4.00 e fino 6.00 m</t>
  </si>
  <si>
    <t>E.01.045.c</t>
  </si>
  <si>
    <t>- Per altezze del paramento, misurate sulla verticale, &gt; 6.00 e fino 8.00 m</t>
  </si>
  <si>
    <t>E.01.045.d</t>
  </si>
  <si>
    <t>- Per altezze del paramento, misurate sulla verticale, &gt; 8.00 e fino 10.00 m</t>
  </si>
  <si>
    <t>E.01.045.e</t>
  </si>
  <si>
    <t>- Per altezze del paramento, misurate sulla verticale, &gt; 10.00 e fino 15.00 m</t>
  </si>
  <si>
    <t>E.01.065</t>
  </si>
  <si>
    <t>MATERASSI METALLICI TIPO RENO O SIM. IN OPERA</t>
  </si>
  <si>
    <t>E.01.065.a</t>
  </si>
  <si>
    <t>- Per H fino a 0,19 m</t>
  </si>
  <si>
    <t>E.01.065.b</t>
  </si>
  <si>
    <t>- Per H compreso tra 0.20 m e 0,24 m</t>
  </si>
  <si>
    <t>E.01.065.c</t>
  </si>
  <si>
    <t>- Per H compreso tra 0.25 m e 0,30 m</t>
  </si>
  <si>
    <t>E.02.013.a</t>
  </si>
  <si>
    <t>- DIMENSIONI ALLA BASE DI CM 8</t>
  </si>
  <si>
    <t>- DELLA SEZIONE MEDIA MIN. 0,10 X 0,15 M</t>
  </si>
  <si>
    <t>CORDOLI SORMONTABILI IN CALCESTRUZZO DI COLORE GRIGIO</t>
  </si>
  <si>
    <t>- a sezione trapezoidale, dimensioni 50X40X25h</t>
  </si>
  <si>
    <t>E.05.001</t>
  </si>
  <si>
    <t>MANUFATTI IN GHISA</t>
  </si>
  <si>
    <t>E.05.01 - MANUFATTI IN GHISA</t>
  </si>
  <si>
    <t>E.05.02 - RECINZIONE METALLICA</t>
  </si>
  <si>
    <t>E.05.03 - MANUFATTI IN FERRO</t>
  </si>
  <si>
    <t>E.05.025.a</t>
  </si>
  <si>
    <t>E.05.04 - SCOSSALINE IN LAMIERA</t>
  </si>
  <si>
    <t>- Provenienti da cave per gettate subalvee</t>
  </si>
  <si>
    <t>- Di I categoria, del peso singolo compreso tra kg 51 e kg 1.000</t>
  </si>
  <si>
    <t>- Di II categoria, del peso singolo compreso tra kg 1.001 e kg 3.000</t>
  </si>
  <si>
    <t>- Di III categoria, del peso singolo compreso tra kg 3.001 e kg 7.000</t>
  </si>
  <si>
    <t>E.06.006</t>
  </si>
  <si>
    <t>INTASAMENTO DI SCOGLIERA</t>
  </si>
  <si>
    <t>E.06.006.a</t>
  </si>
  <si>
    <t>- con calcestruzzo per fondazioni non armate con Rck=&gt;30 N/mm²</t>
  </si>
  <si>
    <t>E.06.006.b</t>
  </si>
  <si>
    <t>- con terreno vegetale in ragione di 0.25 m³/m² della superficie della scogliera</t>
  </si>
  <si>
    <t>F.02.054</t>
  </si>
  <si>
    <t>POPULUS NIGRA ITALICA PYRAMIDALIS</t>
  </si>
  <si>
    <t>F.02.054.c</t>
  </si>
  <si>
    <t>- Con circonferenza del fusto da cm 12.1 a cm 14.0</t>
  </si>
  <si>
    <t>- Di altezza fino a m 6,00</t>
  </si>
  <si>
    <t>- Di altezza compresa fra m 6,01 e 10,00</t>
  </si>
  <si>
    <t>- Di altezza compresa fra m 10,01 e 20,00</t>
  </si>
  <si>
    <t>- Di altezza compresa fra m 20,01 e 30,00</t>
  </si>
  <si>
    <t>- Di altezza superiore a m 30,00</t>
  </si>
  <si>
    <t>- Di altezza  &gt; di m 30,00 e diametro &gt;  m 1,50</t>
  </si>
  <si>
    <t>- Aumento sui prezzi base per interventi di abbattimento inferiori alle 5 unità.</t>
  </si>
  <si>
    <t>G.01.064</t>
  </si>
  <si>
    <t>FORNITURA E POSA IN OPERA DI PROTEZIONE IN RETE A PANNELLI</t>
  </si>
  <si>
    <t>G.01.064.b</t>
  </si>
  <si>
    <t>- Su cordoli con tirafondi</t>
  </si>
  <si>
    <t>G.01.070</t>
  </si>
  <si>
    <t>FORNITURA E POSA IN OPERA DI PARAPETTO SERIE PESANTE CON TUBI PASSANTI</t>
  </si>
  <si>
    <t>G.01.075</t>
  </si>
  <si>
    <t>FORNITURA E POSA IN OPERA DI PARAPETTO SERIE PESANTE CON TUBI PASSANTI E PANNELLI MODULARI</t>
  </si>
  <si>
    <t>G.03.010.1.a</t>
  </si>
  <si>
    <t>- Classe 100 parallelo</t>
  </si>
  <si>
    <t>G.03.010.1.b</t>
  </si>
  <si>
    <t>- Classe 100 largo</t>
  </si>
  <si>
    <t>G.03.010.2.a</t>
  </si>
  <si>
    <t>BARRIERA ANTIRUMORE COMPOSTA DA PANNELLI FONOASSORBENTI/FONOISOLANTI IN LEGNO DI CONIFERA O LATIFOGLIA</t>
  </si>
  <si>
    <t>BARRIERA ANTIRUMORE COMPOSTA DA PANNELLI TRASPARENTI IN PMMA INCOLORE sp.15 mm</t>
  </si>
  <si>
    <t>G.05.040.c</t>
  </si>
  <si>
    <t>H - SEGNALETICA STRADALE</t>
  </si>
  <si>
    <t>H.01.013</t>
  </si>
  <si>
    <t>SIMBOLI CIRCOLARI O TRIANGOLARI CON IMPIEGO DI COLATO PLASTICO A FREDDO, CON APPLICAZIONE "MANUALE"</t>
  </si>
  <si>
    <t>H.01.013.a</t>
  </si>
  <si>
    <t>H.01.013.b</t>
  </si>
  <si>
    <t>SEGNALE TRIANGOLARE IN LAMIERA DI ALLUMINIO PELL.CL.RA1</t>
  </si>
  <si>
    <t>SEGNALE TRIANGOLARE IN LAMIERA DI ALLUMINIO PELL. LIVELLO PRESTAZIONALE BASE</t>
  </si>
  <si>
    <t>SEGNALE TRIANGOLARE IN LAMIERA DI FERRO PELL.CL.RA1</t>
  </si>
  <si>
    <t>SEGNALE TRIANGOLARE IN LAMIERA DI FERRO PELL. LIVELLO PRESTAZIONALE BASE</t>
  </si>
  <si>
    <t>SEGNALE CIRCOLARE IN LAMIERA DI ALLUMINIO PELL.CL.RA1</t>
  </si>
  <si>
    <t>SEGNALE CIRCOLARE IN LAMIERA DI ALLUMINIO PELL. LIVELLO PRESTAZIONALE BASE</t>
  </si>
  <si>
    <t>SEGNALE CIRCOLARE IN LAMIERA DI FERRO PELL.CL.RA1</t>
  </si>
  <si>
    <t>SEGNALE CIRCOLARE IN LAMIERA DI FERRO PELL. LIVELLO PRESTAZIONALE BASE</t>
  </si>
  <si>
    <t>SEGNALE ROMBOIDALE O QUADRATO IN LAMIERA DI ALLUMINIO PELL.CL.RA1</t>
  </si>
  <si>
    <t>SEGNALE ROMBOIDALE O QUADRATO IN LAMIERA DI ALLUMINIO PELL. LIVELLO PRESTAZIONALE BASE</t>
  </si>
  <si>
    <t>SEGNALE ROMBOIDALE O QUADRATO IN LAMIERA DI FERRO PELL.CL.RA1</t>
  </si>
  <si>
    <t>SEGNALE ROMBOIDALE O QUADRATO IN LAMIERA DI FERRO PELL. LIVELLO PRESTAZIONALE BASE</t>
  </si>
  <si>
    <t>SEGNALE OTTAGONALE IN LAMIERA DI FERRO PELL. LIVELLO PRESTAZIONALE BASE</t>
  </si>
  <si>
    <t>SEGNALE OTTAGONALE IN LAMIERA DI ALLUMINIO PELL. LIVELLO PRESTAZIONALE BASE</t>
  </si>
  <si>
    <t>FORNITURA DI SEGNALE CROCE DI S. ANDREA IN LAMIERA DI ALLUMINIO PELL.CL.RA1</t>
  </si>
  <si>
    <t>PANNELLI AGGIUNTIVI, INTEGRATIVI E DI INDICAZIONE PELL.CL.RA1</t>
  </si>
  <si>
    <t>PANNELLI AGGIUNTIVI, INTEGRATIVI E DI INDICAZIONE PELL. LIVELLO PRESTAZIONALE BASE</t>
  </si>
  <si>
    <t>PANNELLI AGGIUNTIVI, INTEGRATIVI E DI INDICAZIONE IN LAMIERA DI FERRO</t>
  </si>
  <si>
    <t>CIPPO ETTOMETRICO BIFACCIALE IN LAMIERA DI ALLUMINIO</t>
  </si>
  <si>
    <t>CIPPO CHILOMETRICO IN LAMIERA DI ALLUMINIO PELL.CL.RA1</t>
  </si>
  <si>
    <t>CIPPO CHILOMETRICO IN LAMIERA DI ALLUMINIO PELL. LIVELLO PRESTAZIONALE BASE</t>
  </si>
  <si>
    <t>CIPPO CHILOMETRICO AUTOSTRADALE IN LAMIERA DI ALLUMINIO PELL.CL.RA1</t>
  </si>
  <si>
    <t>CIPPO CHILOMETRICO IN LAMIERA DI ALLUMINIO</t>
  </si>
  <si>
    <t>CIPPO CHILOMETRICO AUTOSTRADALE IN LAMIERA DI ALLUMINIO PELL. LIVELLO PRESTAZIONALE BASE</t>
  </si>
  <si>
    <t>H.02.045</t>
  </si>
  <si>
    <t>H.02.045.a</t>
  </si>
  <si>
    <t>H.02.045.b</t>
  </si>
  <si>
    <t>H.02.046</t>
  </si>
  <si>
    <t>H.02.047</t>
  </si>
  <si>
    <t>H.02.047.a</t>
  </si>
  <si>
    <t>H.02.047.b</t>
  </si>
  <si>
    <t>H.02.047.c</t>
  </si>
  <si>
    <t>FORNITURA DI DELINEATORE DI OSTACOLI SEMICIRCOLARE IN ALLUMINIO 25/10</t>
  </si>
  <si>
    <t>FORNITURA DI DELINEATORE DEL TIPO "EUROPEO NORMALIZZATO"</t>
  </si>
  <si>
    <t>FORNITURA DI DELINEATORE DI ACCESSO</t>
  </si>
  <si>
    <t>FORNITURA DI DELINEATORE MODULARE DI CURVA DA CM 60 x 60</t>
  </si>
  <si>
    <t>FORNITURA DI DELINEATORE MODULARE DI CURVA DA CM 90 x 90</t>
  </si>
  <si>
    <t>FORNITURA DI DELINEATORE DI CURVA STRETTA O DI TORNANTE E PER INTERSEZIONI A "T" DA CM 240 x 60</t>
  </si>
  <si>
    <t>FORNITURA DI DELINEATORE DI CURVA STRETTA O DI TORNANTE E PER INTERSEZIONI A "T" DA CM 360 x 90</t>
  </si>
  <si>
    <t>FORNITURA DI BASAMENTO PER DELINEATORE "EUROPEO NORMALIZZATO" O PALINA DA NEVE</t>
  </si>
  <si>
    <t>FORNITURA DI SUPPORTO PER DELINEATORE "EUROPEO NORMALIZZATO" O PALINA DA NEVE</t>
  </si>
  <si>
    <t>I.01.003</t>
  </si>
  <si>
    <t>TUBI DI CEMENTO TAGLIATI A METÀ PER LA RACCOLTA E LO SMALTIMENTO DI ACQUE PIOVANE</t>
  </si>
  <si>
    <t>I.01.003.c</t>
  </si>
  <si>
    <t>- Diametro interno cm 50</t>
  </si>
  <si>
    <t>- Sezione cm. 80xh70</t>
  </si>
  <si>
    <t>- Sezione cm. 90xh90</t>
  </si>
  <si>
    <t>- Sezione cm. 105xh97</t>
  </si>
  <si>
    <t>I.02.130.d</t>
  </si>
  <si>
    <t>- Sezione cm. 115xh100</t>
  </si>
  <si>
    <t>I.02.130.e</t>
  </si>
  <si>
    <t>- Sezione da cm 150/70xh110</t>
  </si>
  <si>
    <t>I.02.130.f</t>
  </si>
  <si>
    <t>I.02.130.g</t>
  </si>
  <si>
    <t>I.02.132</t>
  </si>
  <si>
    <t>FORNITURA E POSA IN OPERA DI PARATOIA DI FERMA DELL'ACQUA, IN FERRO ZINCATO CON MANIGLIA</t>
  </si>
  <si>
    <t>I.02.132.a</t>
  </si>
  <si>
    <t>- per canale sez. mm. 800</t>
  </si>
  <si>
    <t>I.02.132.b</t>
  </si>
  <si>
    <t>-  per canale sez. mm. 900</t>
  </si>
  <si>
    <t>I.02.132.c</t>
  </si>
  <si>
    <t>- per canale sez. mm. 1050</t>
  </si>
  <si>
    <t>I.02.132.d</t>
  </si>
  <si>
    <t>- per canale sez. mm. 1150</t>
  </si>
  <si>
    <t>I.02.133</t>
  </si>
  <si>
    <t>FORNITURA E POSA IN OPERA DI ARGANO IN FERRO ZINCATO</t>
  </si>
  <si>
    <t>I.02.133.b</t>
  </si>
  <si>
    <t>- per canale sez. 900</t>
  </si>
  <si>
    <t>I.02.133.c</t>
  </si>
  <si>
    <t>- per canale sez. 1050</t>
  </si>
  <si>
    <t>I.02.133.d</t>
  </si>
  <si>
    <t>-  per canale sez. 1150</t>
  </si>
  <si>
    <t>I.02.134</t>
  </si>
  <si>
    <t>FORNITURA E POSA IN OPERA DI PIASTRA CARRABILE PER CANALE</t>
  </si>
  <si>
    <t>I.02.134.a</t>
  </si>
  <si>
    <t xml:space="preserve">- dimensioni cm.132x100xh.20, idonea per canale di sezione pari a 800 mm  </t>
  </si>
  <si>
    <t>I.02.134.b</t>
  </si>
  <si>
    <t xml:space="preserve">- dimensioni cm.144x100xh.20, idonea per canale di sezione pari a 900 mm  </t>
  </si>
  <si>
    <t>I.02.134.c</t>
  </si>
  <si>
    <t xml:space="preserve">- dimensioni cm.161x100xh.20, idonea per canale di sezione pari a 1050 mm  </t>
  </si>
  <si>
    <t>I.02.134.d</t>
  </si>
  <si>
    <t xml:space="preserve">- dimensioni cm.173x100xh.20, idonea per canale di sezione pari a 1200 mm  </t>
  </si>
  <si>
    <t>I.02.134.e</t>
  </si>
  <si>
    <t xml:space="preserve">- dimensioni cm.212x100xh.25, idonea per canale di sezione pari a 1500 mm  </t>
  </si>
  <si>
    <t>I.02.134.f</t>
  </si>
  <si>
    <t xml:space="preserve">- dimensioni cm.244x100xh.30, idonea per canale di sezione pari a 1800 mm  </t>
  </si>
  <si>
    <t>I.02.134.g</t>
  </si>
  <si>
    <t xml:space="preserve">- dimensioni cm.333x100xh.35, idonea per canale di sezione pari a 2830 mm  </t>
  </si>
  <si>
    <t>I.02.135</t>
  </si>
  <si>
    <t>FORNITURA E POSA IN OPERA DI PIASTRA PEDONALE PER CANALE</t>
  </si>
  <si>
    <t>I.02.135.a</t>
  </si>
  <si>
    <t xml:space="preserve">- dimensioni cm.100x25xh.8, idonea per canale di sezione pari a 800 mm  </t>
  </si>
  <si>
    <t>I.02.135.b</t>
  </si>
  <si>
    <t>- dimensioni cm.110x50xh.8, idonea per canale di sezione pari a 900 mm</t>
  </si>
  <si>
    <t>I.02.135.c</t>
  </si>
  <si>
    <t xml:space="preserve">- dimensioni cm.130x50xh.8, idonea per canale di sezione pari a 1050 mm  </t>
  </si>
  <si>
    <t>I.02.135.d</t>
  </si>
  <si>
    <t xml:space="preserve">- dimensioni cm.130x50xh.8, idonea per canale di sezione pari a 1200 mm  </t>
  </si>
  <si>
    <t>I.02.135.e</t>
  </si>
  <si>
    <t xml:space="preserve">- dimensioni cm.170x50xh.8, idonea per canale di sezione pari a 1500 mm  </t>
  </si>
  <si>
    <t>I.02.135.f</t>
  </si>
  <si>
    <t xml:space="preserve">- dimensioni cm.200x50xh.8, idonea per canale di sezione pari a 1800 mm  </t>
  </si>
  <si>
    <t>- Pali e diaframmi equipaggiati con 2 tubi</t>
  </si>
  <si>
    <t>O.02.040.b</t>
  </si>
  <si>
    <t>- Pali e diaframmi equipaggiati con 3 tubi</t>
  </si>
  <si>
    <t>O.02.040.d</t>
  </si>
  <si>
    <t>- Pali e diaframmi equipaggiati con 5 o 6 tubi</t>
  </si>
  <si>
    <t>- Predisposizione della prova</t>
  </si>
  <si>
    <t>P.20.10.20.f</t>
  </si>
  <si>
    <t>P.20.20.15.d</t>
  </si>
  <si>
    <t>Fornitura e posa apparecchio illuminante LED-IN AEC145W 1H4.5-90</t>
  </si>
  <si>
    <t>P.20.20.15.e</t>
  </si>
  <si>
    <t>Fornitura e posa apparecchio illuminante LED-IN AEC117W 1H4.5-72</t>
  </si>
  <si>
    <t>P.20.20.15.f</t>
  </si>
  <si>
    <t xml:space="preserve">Fornitura e posa apparecchio illuminante ITALO2 UB OF2H1 STU-S 4.5-2M </t>
  </si>
  <si>
    <t>Palo conico saldato hft 5,5 m spessore 4 mm</t>
  </si>
  <si>
    <t>P.3.30.20.f</t>
  </si>
  <si>
    <t>Palo conico saldato hft 5 m spessore 4 mm</t>
  </si>
  <si>
    <t>P.3.35.50.a</t>
  </si>
  <si>
    <t>- Øest/Øint - 110/92</t>
  </si>
  <si>
    <t>P.3.35.50.b</t>
  </si>
  <si>
    <t>- Øest/Øint - 125/105</t>
  </si>
  <si>
    <t>P.3.50.15.d</t>
  </si>
  <si>
    <t>LED-IN AEC 1H - 145W 4.5-90 ST - DA</t>
  </si>
  <si>
    <t>P.3.50.15.e</t>
  </si>
  <si>
    <t>LED-IN AEC 1H - 117W 4.5-72 ST - DA</t>
  </si>
  <si>
    <t>P.3.50.15.f</t>
  </si>
  <si>
    <t xml:space="preserve">ITALO2 UB OF2H1 STU-S 4.5-2M </t>
  </si>
  <si>
    <t>P.40.10.10</t>
  </si>
  <si>
    <t>Fornitura in opera cavo flessibile FG7/OR 0,6/1Kv - TRIPOLARE</t>
  </si>
  <si>
    <t>P.40.10.20</t>
  </si>
  <si>
    <t>Fornitura in opera cavo flessibile FG7/OR 0,6/1Kv - TETRAPOLARE</t>
  </si>
  <si>
    <t>P.40.10.20.a</t>
  </si>
  <si>
    <t>- sezione 4x1.5 mmq</t>
  </si>
  <si>
    <t>P.40.10.20.b</t>
  </si>
  <si>
    <t>- sezione 4x2.5 mmq</t>
  </si>
  <si>
    <t>P.40.10.20.c</t>
  </si>
  <si>
    <t>- sezione 4x4 mmq</t>
  </si>
  <si>
    <t>P.40.10.20.d</t>
  </si>
  <si>
    <t>- sezione 4x6 mmq</t>
  </si>
  <si>
    <t>P.40.10.20.e</t>
  </si>
  <si>
    <t>- sezione 4x10 mmq</t>
  </si>
  <si>
    <t>P.40.10.20.f</t>
  </si>
  <si>
    <t>- sezione 4x16 mmq</t>
  </si>
  <si>
    <t>P.40.10.20.g</t>
  </si>
  <si>
    <t>- sezione 4x25 mmq</t>
  </si>
  <si>
    <t>P.40.10.20.h</t>
  </si>
  <si>
    <t>- sezione 4x35 mmq</t>
  </si>
  <si>
    <t>P.40.10.20.i</t>
  </si>
  <si>
    <t>- sezione 4x50 mmq</t>
  </si>
  <si>
    <t>P.40.10.20.j</t>
  </si>
  <si>
    <t>- sezione 3.5x70 mmq</t>
  </si>
  <si>
    <t>P.40.20.10</t>
  </si>
  <si>
    <t>Fornitura e posa in opera quadro elettrico per illuminazione pubblica in vetroresina</t>
  </si>
  <si>
    <t>P.40.20 QUADRI ELETTRICI</t>
  </si>
  <si>
    <t>P.40.20.20</t>
  </si>
  <si>
    <t>P.40.30.10</t>
  </si>
  <si>
    <t>Derivazioni in linea</t>
  </si>
  <si>
    <t>P.40.30 SCATOLE DI DERIVAZIONE - GIUNZIONI - IMPIANTI A VISTA</t>
  </si>
  <si>
    <t>P.40.30.10.a</t>
  </si>
  <si>
    <t>Fornitura e realizzazione di derivazione 30° 1Kv 3m Scotchcast in resina colata</t>
  </si>
  <si>
    <t>P.60.10.20</t>
  </si>
  <si>
    <t>Realizzazione di scavo a sezione ristretta dim. 1,2x0,4 con n° 2 tubazioni Ø 110/92</t>
  </si>
  <si>
    <t>P.60.10.30</t>
  </si>
  <si>
    <t>Realizzazione di scavo a sezione ristretta dim. 1,2x0,4 con n° 1 tubazioni Ø 160/138</t>
  </si>
  <si>
    <t>P.60.20.10.a</t>
  </si>
  <si>
    <t>- Øest/Øint - 110/97</t>
  </si>
  <si>
    <t>P.60.20.10.b</t>
  </si>
  <si>
    <t>COPERTURA TERMOISOLANTE COSTITUITA DA UN PANNELLO MONOLITICO COIMBENTATO</t>
  </si>
  <si>
    <t>PAVIMENTI IN MARMETTE E MARMETTONI</t>
  </si>
  <si>
    <t>PAVIMENTO DI CERAMICA MONOCOTTURA</t>
  </si>
  <si>
    <t>FORNITURA E POSA DI RIVESTIMENTO PER PARETI INTERNE PIASTRELLE</t>
  </si>
  <si>
    <t>ZOCCOLINO IN MARMO NATURALE</t>
  </si>
  <si>
    <t>SPOGLIATOIO PREFABBRICATO CON SERVIZIO IGIENICO</t>
  </si>
  <si>
    <t>S.01.03.015.1</t>
  </si>
  <si>
    <t>ACCESSO CARRABILE - DOPPIO BATTENTE PER RECINZIONE MOBILE CANTIERE</t>
  </si>
  <si>
    <t>S.01.03.015.1a</t>
  </si>
  <si>
    <t>S.01.03.015.1b</t>
  </si>
  <si>
    <t>S.01.03.015.2</t>
  </si>
  <si>
    <t>PER RECINZIONE FISSA CANTIERE STRADALE</t>
  </si>
  <si>
    <t>S.01.03.015.2a</t>
  </si>
  <si>
    <t>S.01.03.015.2b</t>
  </si>
  <si>
    <t>ESCAVATORE HP 200 (150 KW)</t>
  </si>
  <si>
    <t>ATTREZZATURA PERFORAZIONE PALI DIAMETRO MM 800-1000</t>
  </si>
  <si>
    <t>ATTREZZATURA PERFORAZIONE PALI MM 1700-2000</t>
  </si>
  <si>
    <t>SL.1.310</t>
  </si>
  <si>
    <t>FORNITURA DI PARAPETTO SERIE PESANTE CON TUBI PASSANTI</t>
  </si>
  <si>
    <t>SL.1.320</t>
  </si>
  <si>
    <t>FORNITURA DI PARAPETTO SERIE PESANTE CON TUBI PASSANTI E PANNELLI MODULARI</t>
  </si>
  <si>
    <t>SL.3.100</t>
  </si>
  <si>
    <t>FORNITURA MATERIALI PER RILEVATI ENTRO I 5 KM DAL CANTIERE</t>
  </si>
  <si>
    <t>SL.3.170</t>
  </si>
  <si>
    <t>CONGLOMERATO CEMENTIZIO</t>
  </si>
  <si>
    <t>SL.3.170.a</t>
  </si>
  <si>
    <t>- CLASSE 12/15 (RCK&gt;=15 N/mmq)</t>
  </si>
  <si>
    <t>SL.3.171</t>
  </si>
  <si>
    <t>CALCESTRUZZO</t>
  </si>
  <si>
    <t>SL.3.171.b</t>
  </si>
  <si>
    <t>- CLASSE 25/30 (RCK&gt;=30 N/mmq)</t>
  </si>
  <si>
    <t>- A sezione rettangolare, per muro da 15 cm.</t>
  </si>
  <si>
    <t>- A sezione rettangolare, per muro da 20 cm.</t>
  </si>
  <si>
    <t>- A sezione rettangolare, per muro da 25 cm.</t>
  </si>
  <si>
    <t>- A sezione rettangolare, per muro da 30 cm.</t>
  </si>
  <si>
    <t>SL.3.631</t>
  </si>
  <si>
    <t>SL.3.690</t>
  </si>
  <si>
    <t>DISOLEATORE</t>
  </si>
  <si>
    <t>SL.3.690.a</t>
  </si>
  <si>
    <t>- Impianto da 40 l/s</t>
  </si>
  <si>
    <t>SL.3.690.b</t>
  </si>
  <si>
    <t>- Impianto da 65 l/s</t>
  </si>
  <si>
    <t>SL.3.690.c</t>
  </si>
  <si>
    <t>- Impianto da 100 l/s</t>
  </si>
  <si>
    <t>CANALE PREFABBRICATO</t>
  </si>
  <si>
    <t>- Sezione cm. 150/70xh110</t>
  </si>
  <si>
    <t>- Sezione cm. 180/135xh120</t>
  </si>
  <si>
    <t>- Sezione cm. 283/200xh155</t>
  </si>
  <si>
    <t>SL.3.811</t>
  </si>
  <si>
    <t>CANALETTE PREFABBRICATE</t>
  </si>
  <si>
    <t>SL.3.811.1a</t>
  </si>
  <si>
    <t>SL.3.811.1b</t>
  </si>
  <si>
    <t>- Paratoia di ferma dell'acqua adatta per canale sez. mm. 800 in ferro zincato con maniglia</t>
  </si>
  <si>
    <t>SL.3.811.2a</t>
  </si>
  <si>
    <t>SL.3.811.2b</t>
  </si>
  <si>
    <t>- Paratoia di ferma dell'acqua adatta per canale sez. mm. 900 in ferro zincato con maniglia</t>
  </si>
  <si>
    <t>SL.3.811.2c</t>
  </si>
  <si>
    <t>- Argano in ferro zincato per canale sez. 900 completo di catene per la movimentazione, e viteria varia per il fissaggio</t>
  </si>
  <si>
    <t>SL.3.811.3a</t>
  </si>
  <si>
    <t>SL.3.811.3b</t>
  </si>
  <si>
    <t>- Paratoia di ferma dell'acqua adatta per canale sez. mm. 1050 in ferro zincato con maniglia</t>
  </si>
  <si>
    <t>SL.3.811.3c</t>
  </si>
  <si>
    <t>- Argano in ferro zincato per canale sez. 1050 completo di catene per la movimentazione, e viteria varia per il fissaggio</t>
  </si>
  <si>
    <t>SL.3.811.4a</t>
  </si>
  <si>
    <t>SL.3.811.4b</t>
  </si>
  <si>
    <t>- Paratoia di ferma dell'acqua adatta per canale sez. mm. 1150 in ferro zincato con maniglia</t>
  </si>
  <si>
    <t>SL.3.811.4c</t>
  </si>
  <si>
    <t>- Argano in ferro zincato per canale sez. 1150 completo di catene per la movimentazione, e viteria varia per il fissaggio</t>
  </si>
  <si>
    <t>SL.3.811.a</t>
  </si>
  <si>
    <t>SL.3.811.b</t>
  </si>
  <si>
    <t>SL.3.811.c</t>
  </si>
  <si>
    <t>SL.3.812</t>
  </si>
  <si>
    <t>FORNITURA DI PIASTRA CARRABILE PER CANALE</t>
  </si>
  <si>
    <t>SL.3.812.a</t>
  </si>
  <si>
    <t>- per sezione pari a 800 dim 132x100xh20</t>
  </si>
  <si>
    <t>SL.3.812.b</t>
  </si>
  <si>
    <t>- per sezione pari a 900 dim 144x100xh20</t>
  </si>
  <si>
    <t>SL.3.812.c</t>
  </si>
  <si>
    <t>- per sezione pari a 1050 dim 161x100xh20</t>
  </si>
  <si>
    <t>SL.3.812.d</t>
  </si>
  <si>
    <t>- per sezione pari a 1200 dim 173x100xh20</t>
  </si>
  <si>
    <t>SL.3.812.e</t>
  </si>
  <si>
    <t>- per sezione pari a 1500 dim 212x100xh25</t>
  </si>
  <si>
    <t>SL.3.812.f</t>
  </si>
  <si>
    <t>- per sezione pari a 1800 dim 244x100xh30</t>
  </si>
  <si>
    <t>SL.3.812.g</t>
  </si>
  <si>
    <t>- per sezione pari a 2830 dim 333x100xh35</t>
  </si>
  <si>
    <t>SL.3.813</t>
  </si>
  <si>
    <t>FORNITURA DI PIASTRA PEDONALE PER CANALE</t>
  </si>
  <si>
    <t>SL.3.813.a</t>
  </si>
  <si>
    <t>- per sezione pari a 800 dim 100x25xh8</t>
  </si>
  <si>
    <t>SL.3.813.b</t>
  </si>
  <si>
    <t>- per sezione pari a 900 dim 110X50xh8</t>
  </si>
  <si>
    <t>SL.3.813.c</t>
  </si>
  <si>
    <t>- per sezione pari a 1050 dim 130x50xh8</t>
  </si>
  <si>
    <t>SL.3.813.d</t>
  </si>
  <si>
    <t>- per sezione pari a 1200 dim 130x50xh8</t>
  </si>
  <si>
    <t>SL.3.813.e</t>
  </si>
  <si>
    <t>- per sezione pari a 1500 dim 170x50xh8</t>
  </si>
  <si>
    <t>SL.3.813.f</t>
  </si>
  <si>
    <t>- per sezione pari a 1800 dim 200x50xh8</t>
  </si>
  <si>
    <t>PROVENIENZA</t>
  </si>
  <si>
    <t>PARAGRAFO</t>
  </si>
  <si>
    <t>SOTTOPARAGRAFO</t>
  </si>
  <si>
    <t>CAPITOLO</t>
  </si>
  <si>
    <t>ELENCO PREZZI ACP 2015</t>
  </si>
  <si>
    <t>ALTEZZE EDITABILI IN TABELLA COMPUTO TOTALE</t>
  </si>
  <si>
    <t>CORRETTO ERRORE PARAPETTO CICLABILI</t>
  </si>
  <si>
    <t>STIMA PARAMETRICA 10.1 - E.B. - 2017/12/01 - E.P. ACP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</si>
</sst>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Protection="1">
      <protection hidden="1"/>
    </xf>
    <xf numFmtId="0" fontId="0" fillId="0" borderId="1" xfId="0" applyFont="1" applyFill="1" applyBorder="1" applyProtection="1">
      <protection hidden="1"/>
    </xf>
    <xf numFmtId="0" fontId="0" fillId="0" borderId="1" xfId="0" applyFont="1" applyFill="1" applyBorder="1" applyAlignment="1" applyProtection="1">
      <protection hidden="1"/>
    </xf>
    <xf numFmtId="3" fontId="0" fillId="0" borderId="1" xfId="0" applyNumberFormat="1" applyFont="1" applyFill="1" applyBorder="1" applyProtection="1">
      <protection hidden="1"/>
    </xf>
    <xf numFmtId="4" fontId="0" fillId="0" borderId="1" xfId="0" applyNumberFormat="1" applyFont="1" applyFill="1" applyBorder="1" applyProtection="1">
      <protection hidden="1"/>
    </xf>
    <xf numFmtId="44" fontId="5" fillId="0" borderId="1" xfId="4" applyFont="1" applyFill="1" applyBorder="1" applyProtection="1">
      <protection hidden="1"/>
    </xf>
    <xf numFmtId="44" fontId="0" fillId="0" borderId="1" xfId="0" applyNumberFormat="1" applyFont="1" applyFill="1" applyBorder="1" applyProtection="1">
      <protection hidden="1"/>
    </xf>
    <xf numFmtId="164" fontId="5" fillId="0" borderId="1" xfId="3" applyNumberFormat="1" applyFont="1" applyBorder="1" applyProtection="1">
      <protection hidden="1"/>
    </xf>
    <xf numFmtId="0" fontId="6" fillId="0" borderId="2" xfId="0" applyFont="1" applyFill="1" applyBorder="1" applyProtection="1">
      <protection hidden="1"/>
    </xf>
    <xf numFmtId="44" fontId="7" fillId="2" borderId="3" xfId="4" applyFont="1" applyFill="1" applyBorder="1" applyAlignment="1" applyProtection="1">
      <alignment horizontal="right"/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4" fontId="0" fillId="3" borderId="1" xfId="0" applyNumberFormat="1" applyFont="1" applyFill="1" applyBorder="1" applyProtection="1">
      <protection hidden="1"/>
    </xf>
    <xf numFmtId="164" fontId="5" fillId="0" borderId="4" xfId="3" applyNumberFormat="1" applyFont="1" applyBorder="1" applyProtection="1">
      <protection hidden="1"/>
    </xf>
    <xf numFmtId="2" fontId="6" fillId="4" borderId="3" xfId="0" applyNumberFormat="1" applyFont="1" applyFill="1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44" fontId="0" fillId="0" borderId="0" xfId="0" applyNumberFormat="1" applyFill="1" applyProtection="1">
      <protection hidden="1"/>
    </xf>
    <xf numFmtId="0" fontId="6" fillId="0" borderId="5" xfId="0" applyFont="1" applyFill="1" applyBorder="1" applyProtection="1">
      <protection hidden="1"/>
    </xf>
    <xf numFmtId="0" fontId="6" fillId="4" borderId="2" xfId="0" applyFont="1" applyFill="1" applyBorder="1" applyAlignment="1" applyProtection="1">
      <alignment horizontal="left"/>
      <protection hidden="1"/>
    </xf>
    <xf numFmtId="4" fontId="6" fillId="0" borderId="3" xfId="0" applyNumberFormat="1" applyFont="1" applyBorder="1" applyAlignment="1" applyProtection="1">
      <alignment horizontal="right" vertical="center"/>
      <protection hidden="1"/>
    </xf>
    <xf numFmtId="4" fontId="0" fillId="3" borderId="6" xfId="0" applyNumberFormat="1" applyFont="1" applyFill="1" applyBorder="1" applyProtection="1">
      <protection hidden="1"/>
    </xf>
    <xf numFmtId="4" fontId="6" fillId="2" borderId="3" xfId="0" applyNumberFormat="1" applyFont="1" applyFill="1" applyBorder="1" applyAlignment="1" applyProtection="1">
      <alignment horizontal="left"/>
      <protection hidden="1"/>
    </xf>
    <xf numFmtId="4" fontId="0" fillId="3" borderId="7" xfId="0" applyNumberFormat="1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4" fontId="0" fillId="0" borderId="8" xfId="0" applyNumberFormat="1" applyFont="1" applyBorder="1" applyAlignment="1" applyProtection="1">
      <alignment horizontal="right" vertical="center"/>
      <protection hidden="1"/>
    </xf>
    <xf numFmtId="4" fontId="0" fillId="0" borderId="1" xfId="0" applyNumberFormat="1" applyFill="1" applyBorder="1" applyProtection="1">
      <protection hidden="1"/>
    </xf>
    <xf numFmtId="0" fontId="0" fillId="0" borderId="0" xfId="0" applyFont="1" applyFill="1" applyBorder="1" applyProtection="1">
      <protection hidden="1"/>
    </xf>
    <xf numFmtId="4" fontId="0" fillId="0" borderId="0" xfId="0" applyNumberFormat="1" applyFont="1" applyBorder="1" applyAlignment="1" applyProtection="1">
      <alignment horizontal="right" vertical="center"/>
      <protection hidden="1"/>
    </xf>
    <xf numFmtId="0" fontId="0" fillId="3" borderId="9" xfId="0" applyFont="1" applyFill="1" applyBorder="1" applyProtection="1">
      <protection hidden="1"/>
    </xf>
    <xf numFmtId="0" fontId="0" fillId="3" borderId="10" xfId="0" applyFont="1" applyFill="1" applyBorder="1" applyAlignment="1" applyProtection="1">
      <protection hidden="1"/>
    </xf>
    <xf numFmtId="0" fontId="0" fillId="3" borderId="10" xfId="0" applyFont="1" applyFill="1" applyBorder="1" applyProtection="1">
      <protection hidden="1"/>
    </xf>
    <xf numFmtId="0" fontId="0" fillId="3" borderId="11" xfId="0" applyFont="1" applyFill="1" applyBorder="1" applyProtection="1">
      <protection hidden="1"/>
    </xf>
    <xf numFmtId="44" fontId="5" fillId="3" borderId="10" xfId="4" applyFont="1" applyFill="1" applyBorder="1" applyProtection="1">
      <protection hidden="1"/>
    </xf>
    <xf numFmtId="44" fontId="0" fillId="3" borderId="10" xfId="0" applyNumberFormat="1" applyFont="1" applyFill="1" applyBorder="1" applyProtection="1">
      <protection hidden="1"/>
    </xf>
    <xf numFmtId="164" fontId="5" fillId="3" borderId="10" xfId="3" applyNumberFormat="1" applyFont="1" applyFill="1" applyBorder="1" applyProtection="1">
      <protection hidden="1"/>
    </xf>
    <xf numFmtId="0" fontId="0" fillId="3" borderId="12" xfId="0" applyFont="1" applyFill="1" applyBorder="1" applyProtection="1">
      <protection hidden="1"/>
    </xf>
    <xf numFmtId="0" fontId="0" fillId="3" borderId="13" xfId="0" applyFont="1" applyFill="1" applyBorder="1" applyAlignment="1" applyProtection="1">
      <protection hidden="1"/>
    </xf>
    <xf numFmtId="0" fontId="0" fillId="3" borderId="13" xfId="0" applyFont="1" applyFill="1" applyBorder="1" applyProtection="1">
      <protection hidden="1"/>
    </xf>
    <xf numFmtId="0" fontId="0" fillId="3" borderId="14" xfId="0" applyFont="1" applyFill="1" applyBorder="1" applyProtection="1">
      <protection hidden="1"/>
    </xf>
    <xf numFmtId="44" fontId="5" fillId="3" borderId="13" xfId="4" applyFont="1" applyFill="1" applyBorder="1" applyProtection="1">
      <protection hidden="1"/>
    </xf>
    <xf numFmtId="44" fontId="0" fillId="3" borderId="13" xfId="0" applyNumberFormat="1" applyFont="1" applyFill="1" applyBorder="1" applyProtection="1">
      <protection hidden="1"/>
    </xf>
    <xf numFmtId="164" fontId="5" fillId="3" borderId="13" xfId="3" applyNumberFormat="1" applyFont="1" applyFill="1" applyBorder="1" applyProtection="1">
      <protection hidden="1"/>
    </xf>
    <xf numFmtId="3" fontId="0" fillId="3" borderId="9" xfId="0" applyNumberFormat="1" applyFill="1" applyBorder="1" applyProtection="1">
      <protection hidden="1"/>
    </xf>
    <xf numFmtId="4" fontId="0" fillId="3" borderId="10" xfId="0" applyNumberFormat="1" applyFill="1" applyBorder="1" applyProtection="1">
      <protection hidden="1"/>
    </xf>
    <xf numFmtId="4" fontId="0" fillId="3" borderId="11" xfId="0" applyNumberFormat="1" applyFont="1" applyFill="1" applyBorder="1" applyProtection="1">
      <protection hidden="1"/>
    </xf>
    <xf numFmtId="3" fontId="0" fillId="3" borderId="12" xfId="0" applyNumberFormat="1" applyFill="1" applyBorder="1" applyProtection="1">
      <protection hidden="1"/>
    </xf>
    <xf numFmtId="4" fontId="0" fillId="3" borderId="13" xfId="0" applyNumberFormat="1" applyFont="1" applyFill="1" applyBorder="1" applyProtection="1">
      <protection hidden="1"/>
    </xf>
    <xf numFmtId="4" fontId="0" fillId="3" borderId="14" xfId="0" applyNumberFormat="1" applyFont="1" applyFill="1" applyBorder="1" applyProtection="1">
      <protection hidden="1"/>
    </xf>
    <xf numFmtId="3" fontId="0" fillId="3" borderId="15" xfId="0" applyNumberFormat="1" applyFill="1" applyBorder="1" applyProtection="1">
      <protection hidden="1"/>
    </xf>
    <xf numFmtId="4" fontId="0" fillId="3" borderId="16" xfId="0" applyNumberFormat="1" applyFont="1" applyFill="1" applyBorder="1" applyProtection="1">
      <protection hidden="1"/>
    </xf>
    <xf numFmtId="4" fontId="0" fillId="3" borderId="17" xfId="0" applyNumberFormat="1" applyFont="1" applyFill="1" applyBorder="1" applyProtection="1">
      <protection hidden="1"/>
    </xf>
    <xf numFmtId="0" fontId="0" fillId="0" borderId="18" xfId="0" applyFill="1" applyBorder="1" applyProtection="1">
      <protection hidden="1"/>
    </xf>
    <xf numFmtId="4" fontId="0" fillId="0" borderId="19" xfId="0" applyNumberFormat="1" applyFont="1" applyBorder="1" applyAlignment="1" applyProtection="1">
      <alignment horizontal="right" vertical="center"/>
      <protection hidden="1"/>
    </xf>
    <xf numFmtId="0" fontId="0" fillId="0" borderId="20" xfId="0" applyFill="1" applyBorder="1" applyProtection="1">
      <protection hidden="1"/>
    </xf>
    <xf numFmtId="4" fontId="0" fillId="0" borderId="21" xfId="0" applyNumberFormat="1" applyFont="1" applyBorder="1" applyAlignment="1" applyProtection="1">
      <alignment horizontal="right" vertical="center"/>
      <protection hidden="1"/>
    </xf>
    <xf numFmtId="0" fontId="0" fillId="0" borderId="1" xfId="0" applyFill="1" applyBorder="1" applyProtection="1">
      <protection hidden="1"/>
    </xf>
    <xf numFmtId="0" fontId="0" fillId="0" borderId="0" xfId="0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4" xfId="0" applyFill="1" applyBorder="1" applyProtection="1">
      <protection hidden="1"/>
    </xf>
    <xf numFmtId="0" fontId="0" fillId="0" borderId="4" xfId="0" applyFont="1" applyFill="1" applyBorder="1" applyProtection="1">
      <protection hidden="1"/>
    </xf>
    <xf numFmtId="4" fontId="0" fillId="0" borderId="4" xfId="0" applyNumberFormat="1" applyFont="1" applyFill="1" applyBorder="1" applyProtection="1">
      <protection hidden="1"/>
    </xf>
    <xf numFmtId="44" fontId="7" fillId="4" borderId="2" xfId="0" applyNumberFormat="1" applyFont="1" applyFill="1" applyBorder="1" applyProtection="1">
      <protection hidden="1"/>
    </xf>
    <xf numFmtId="164" fontId="0" fillId="0" borderId="0" xfId="0" applyNumberFormat="1" applyProtection="1">
      <protection hidden="1"/>
    </xf>
    <xf numFmtId="164" fontId="5" fillId="0" borderId="0" xfId="3" applyNumberFormat="1" applyFont="1" applyProtection="1">
      <protection hidden="1"/>
    </xf>
    <xf numFmtId="0" fontId="6" fillId="0" borderId="1" xfId="0" applyFont="1" applyFill="1" applyBorder="1" applyProtection="1">
      <protection hidden="1"/>
    </xf>
    <xf numFmtId="2" fontId="6" fillId="4" borderId="3" xfId="0" applyNumberFormat="1" applyFont="1" applyFill="1" applyBorder="1" applyAlignment="1" applyProtection="1">
      <alignment horizontal="left"/>
      <protection locked="0"/>
    </xf>
    <xf numFmtId="0" fontId="6" fillId="4" borderId="2" xfId="0" applyFont="1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6" fillId="5" borderId="22" xfId="0" applyFont="1" applyFill="1" applyBorder="1" applyProtection="1">
      <protection hidden="1"/>
    </xf>
    <xf numFmtId="0" fontId="6" fillId="5" borderId="22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6" fillId="5" borderId="0" xfId="0" applyFont="1" applyFill="1" applyProtection="1">
      <protection hidden="1"/>
    </xf>
    <xf numFmtId="4" fontId="0" fillId="5" borderId="0" xfId="0" applyNumberFormat="1" applyFill="1" applyProtection="1">
      <protection hidden="1"/>
    </xf>
    <xf numFmtId="0" fontId="6" fillId="0" borderId="2" xfId="0" applyFont="1" applyBorder="1" applyProtection="1">
      <protection hidden="1"/>
    </xf>
    <xf numFmtId="0" fontId="0" fillId="0" borderId="18" xfId="0" applyBorder="1" applyProtection="1">
      <protection hidden="1"/>
    </xf>
    <xf numFmtId="0" fontId="0" fillId="0" borderId="20" xfId="0" applyBorder="1" applyProtection="1">
      <protection hidden="1"/>
    </xf>
    <xf numFmtId="0" fontId="6" fillId="0" borderId="5" xfId="0" applyFont="1" applyBorder="1" applyProtection="1">
      <protection hidden="1"/>
    </xf>
    <xf numFmtId="44" fontId="0" fillId="0" borderId="0" xfId="0" applyNumberFormat="1" applyProtection="1"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8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44" fontId="8" fillId="0" borderId="0" xfId="4" applyFont="1" applyBorder="1" applyProtection="1">
      <protection hidden="1"/>
    </xf>
    <xf numFmtId="164" fontId="8" fillId="0" borderId="0" xfId="3" applyNumberFormat="1" applyFont="1" applyBorder="1" applyProtection="1">
      <protection hidden="1"/>
    </xf>
    <xf numFmtId="44" fontId="9" fillId="0" borderId="0" xfId="4" applyFont="1" applyBorder="1" applyProtection="1">
      <protection hidden="1"/>
    </xf>
    <xf numFmtId="164" fontId="8" fillId="0" borderId="0" xfId="0" applyNumberFormat="1" applyFont="1" applyBorder="1" applyProtection="1">
      <protection hidden="1"/>
    </xf>
    <xf numFmtId="0" fontId="1" fillId="0" borderId="0" xfId="0" applyFont="1" applyBorder="1" applyProtection="1">
      <protection hidden="1"/>
    </xf>
    <xf numFmtId="44" fontId="9" fillId="0" borderId="0" xfId="0" applyNumberFormat="1" applyFont="1" applyBorder="1" applyProtection="1">
      <protection hidden="1"/>
    </xf>
    <xf numFmtId="0" fontId="0" fillId="6" borderId="0" xfId="0" applyFill="1" applyAlignment="1" applyProtection="1">
      <alignment horizontal="center" textRotation="90"/>
      <protection hidden="1"/>
    </xf>
    <xf numFmtId="2" fontId="0" fillId="6" borderId="0" xfId="0" applyNumberFormat="1" applyFill="1" applyAlignment="1" applyProtection="1">
      <alignment horizontal="center" textRotation="90"/>
      <protection hidden="1"/>
    </xf>
    <xf numFmtId="0" fontId="0" fillId="6" borderId="0" xfId="0" applyFill="1" applyAlignment="1" applyProtection="1">
      <alignment textRotation="90"/>
      <protection hidden="1"/>
    </xf>
    <xf numFmtId="0" fontId="0" fillId="6" borderId="18" xfId="0" applyFill="1" applyBorder="1" applyAlignment="1" applyProtection="1">
      <alignment horizontal="center" textRotation="90"/>
      <protection hidden="1"/>
    </xf>
    <xf numFmtId="0" fontId="0" fillId="6" borderId="8" xfId="0" applyFill="1" applyBorder="1" applyAlignment="1" applyProtection="1">
      <alignment horizontal="center" textRotation="90"/>
      <protection hidden="1"/>
    </xf>
    <xf numFmtId="0" fontId="0" fillId="6" borderId="19" xfId="0" applyFill="1" applyBorder="1" applyAlignment="1" applyProtection="1">
      <alignment horizontal="center" textRotation="90"/>
      <protection hidden="1"/>
    </xf>
    <xf numFmtId="0" fontId="0" fillId="6" borderId="23" xfId="0" applyFill="1" applyBorder="1" applyAlignment="1" applyProtection="1">
      <alignment horizontal="center" textRotation="90"/>
      <protection hidden="1"/>
    </xf>
    <xf numFmtId="0" fontId="0" fillId="0" borderId="0" xfId="0" applyAlignment="1" applyProtection="1">
      <alignment horizontal="center" textRotation="90"/>
      <protection hidden="1"/>
    </xf>
    <xf numFmtId="1" fontId="0" fillId="7" borderId="0" xfId="0" applyNumberFormat="1" applyFill="1" applyAlignment="1" applyProtection="1">
      <alignment horizontal="center"/>
      <protection hidden="1"/>
    </xf>
    <xf numFmtId="1" fontId="0" fillId="7" borderId="20" xfId="0" applyNumberFormat="1" applyFill="1" applyBorder="1" applyAlignment="1" applyProtection="1">
      <alignment horizontal="center"/>
      <protection hidden="1"/>
    </xf>
    <xf numFmtId="1" fontId="0" fillId="7" borderId="0" xfId="0" applyNumberFormat="1" applyFill="1" applyBorder="1" applyAlignment="1" applyProtection="1">
      <alignment horizontal="center"/>
      <protection hidden="1"/>
    </xf>
    <xf numFmtId="1" fontId="0" fillId="7" borderId="21" xfId="0" applyNumberFormat="1" applyFill="1" applyBorder="1" applyAlignment="1" applyProtection="1">
      <alignment horizontal="center"/>
      <protection hidden="1"/>
    </xf>
    <xf numFmtId="1" fontId="0" fillId="7" borderId="24" xfId="0" applyNumberFormat="1" applyFill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0" fillId="8" borderId="2" xfId="0" applyFill="1" applyBorder="1" applyAlignment="1" applyProtection="1">
      <alignment horizontal="center"/>
      <protection hidden="1"/>
    </xf>
    <xf numFmtId="0" fontId="0" fillId="0" borderId="25" xfId="0" applyFont="1" applyFill="1" applyBorder="1" applyProtection="1">
      <protection hidden="1"/>
    </xf>
    <xf numFmtId="0" fontId="0" fillId="0" borderId="25" xfId="0" applyFill="1" applyBorder="1" applyProtection="1">
      <protection hidden="1"/>
    </xf>
    <xf numFmtId="0" fontId="0" fillId="0" borderId="26" xfId="0" applyFill="1" applyBorder="1" applyProtection="1">
      <protection hidden="1"/>
    </xf>
    <xf numFmtId="0" fontId="0" fillId="0" borderId="26" xfId="0" applyFont="1" applyFill="1" applyBorder="1" applyProtection="1">
      <protection hidden="1"/>
    </xf>
    <xf numFmtId="164" fontId="5" fillId="3" borderId="11" xfId="3" applyNumberFormat="1" applyFont="1" applyFill="1" applyBorder="1" applyProtection="1">
      <protection hidden="1"/>
    </xf>
    <xf numFmtId="164" fontId="5" fillId="3" borderId="14" xfId="3" applyNumberFormat="1" applyFont="1" applyFill="1" applyBorder="1" applyProtection="1">
      <protection hidden="1"/>
    </xf>
    <xf numFmtId="0" fontId="6" fillId="0" borderId="27" xfId="0" applyFont="1" applyFill="1" applyBorder="1" applyProtection="1">
      <protection hidden="1"/>
    </xf>
    <xf numFmtId="44" fontId="7" fillId="2" borderId="28" xfId="4" applyFont="1" applyFill="1" applyBorder="1" applyAlignment="1" applyProtection="1">
      <alignment horizontal="right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6" fillId="9" borderId="29" xfId="0" applyFont="1" applyFill="1" applyBorder="1" applyAlignment="1" applyProtection="1">
      <alignment horizontal="center"/>
      <protection hidden="1"/>
    </xf>
    <xf numFmtId="2" fontId="6" fillId="9" borderId="30" xfId="0" applyNumberFormat="1" applyFont="1" applyFill="1" applyBorder="1" applyAlignment="1" applyProtection="1">
      <alignment horizontal="center"/>
      <protection hidden="1"/>
    </xf>
    <xf numFmtId="0" fontId="6" fillId="9" borderId="30" xfId="0" applyFont="1" applyFill="1" applyBorder="1" applyAlignment="1" applyProtection="1">
      <alignment horizontal="center"/>
      <protection hidden="1"/>
    </xf>
    <xf numFmtId="0" fontId="6" fillId="9" borderId="31" xfId="0" applyFont="1" applyFill="1" applyBorder="1" applyAlignment="1" applyProtection="1">
      <alignment horizontal="center"/>
      <protection hidden="1"/>
    </xf>
    <xf numFmtId="44" fontId="6" fillId="9" borderId="22" xfId="4" applyFont="1" applyFill="1" applyBorder="1" applyAlignment="1" applyProtection="1">
      <alignment horizontal="center"/>
      <protection hidden="1"/>
    </xf>
    <xf numFmtId="2" fontId="6" fillId="9" borderId="22" xfId="0" applyNumberFormat="1" applyFont="1" applyFill="1" applyBorder="1" applyAlignment="1" applyProtection="1">
      <alignment horizontal="center"/>
      <protection hidden="1"/>
    </xf>
    <xf numFmtId="0" fontId="6" fillId="9" borderId="22" xfId="0" applyFont="1" applyFill="1" applyBorder="1" applyAlignment="1" applyProtection="1">
      <alignment horizontal="center"/>
      <protection hidden="1"/>
    </xf>
    <xf numFmtId="43" fontId="6" fillId="9" borderId="22" xfId="2" applyFont="1" applyFill="1" applyBorder="1" applyAlignment="1" applyProtection="1">
      <alignment horizontal="center"/>
      <protection hidden="1"/>
    </xf>
    <xf numFmtId="0" fontId="6" fillId="9" borderId="32" xfId="0" applyFont="1" applyFill="1" applyBorder="1" applyAlignment="1" applyProtection="1">
      <alignment horizontal="center"/>
      <protection hidden="1"/>
    </xf>
    <xf numFmtId="43" fontId="6" fillId="9" borderId="30" xfId="2" applyFont="1" applyFill="1" applyBorder="1" applyAlignment="1" applyProtection="1">
      <alignment horizontal="center"/>
      <protection hidden="1"/>
    </xf>
    <xf numFmtId="0" fontId="6" fillId="9" borderId="33" xfId="0" applyFont="1" applyFill="1" applyBorder="1" applyAlignment="1" applyProtection="1">
      <alignment horizontal="center"/>
      <protection hidden="1"/>
    </xf>
    <xf numFmtId="0" fontId="0" fillId="10" borderId="0" xfId="0" applyFill="1" applyAlignment="1" applyProtection="1">
      <alignment horizontal="center"/>
      <protection locked="0"/>
    </xf>
    <xf numFmtId="2" fontId="0" fillId="10" borderId="0" xfId="0" applyNumberFormat="1" applyFill="1" applyAlignment="1" applyProtection="1">
      <alignment horizontal="center"/>
      <protection locked="0"/>
    </xf>
    <xf numFmtId="1" fontId="0" fillId="10" borderId="0" xfId="0" applyNumberFormat="1" applyFill="1" applyAlignment="1" applyProtection="1">
      <alignment horizontal="center"/>
      <protection locked="0"/>
    </xf>
    <xf numFmtId="2" fontId="0" fillId="10" borderId="20" xfId="0" applyNumberFormat="1" applyFill="1" applyBorder="1" applyAlignment="1" applyProtection="1">
      <alignment horizontal="center"/>
      <protection locked="0"/>
    </xf>
    <xf numFmtId="2" fontId="0" fillId="10" borderId="0" xfId="0" applyNumberFormat="1" applyFill="1" applyBorder="1" applyAlignment="1" applyProtection="1">
      <alignment horizontal="center"/>
      <protection locked="0"/>
    </xf>
    <xf numFmtId="2" fontId="0" fillId="10" borderId="21" xfId="0" applyNumberFormat="1" applyFill="1" applyBorder="1" applyAlignment="1" applyProtection="1">
      <alignment horizontal="center"/>
      <protection locked="0"/>
    </xf>
    <xf numFmtId="2" fontId="0" fillId="10" borderId="24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2" fontId="0" fillId="0" borderId="21" xfId="0" applyNumberFormat="1" applyBorder="1" applyAlignment="1" applyProtection="1">
      <alignment horizontal="center"/>
      <protection locked="0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2" fontId="0" fillId="0" borderId="34" xfId="0" applyNumberFormat="1" applyBorder="1" applyAlignment="1" applyProtection="1">
      <alignment horizontal="center"/>
      <protection locked="0"/>
    </xf>
    <xf numFmtId="2" fontId="0" fillId="0" borderId="35" xfId="0" applyNumberFormat="1" applyBorder="1" applyAlignment="1" applyProtection="1">
      <alignment horizontal="center"/>
      <protection locked="0"/>
    </xf>
    <xf numFmtId="2" fontId="0" fillId="0" borderId="28" xfId="0" applyNumberFormat="1" applyBorder="1" applyAlignment="1" applyProtection="1">
      <alignment horizontal="center"/>
      <protection locked="0"/>
    </xf>
    <xf numFmtId="2" fontId="0" fillId="0" borderId="27" xfId="0" applyNumberFormat="1" applyFill="1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6" fillId="0" borderId="36" xfId="0" applyFont="1" applyFill="1" applyBorder="1" applyProtection="1">
      <protection hidden="1"/>
    </xf>
    <xf numFmtId="0" fontId="6" fillId="0" borderId="37" xfId="0" applyFont="1" applyFill="1" applyBorder="1" applyProtection="1">
      <protection hidden="1"/>
    </xf>
    <xf numFmtId="0" fontId="6" fillId="0" borderId="37" xfId="0" applyFont="1" applyFill="1" applyBorder="1" applyAlignment="1" applyProtection="1">
      <alignment horizontal="center"/>
      <protection hidden="1"/>
    </xf>
    <xf numFmtId="0" fontId="0" fillId="0" borderId="37" xfId="0" applyFill="1" applyBorder="1" applyProtection="1">
      <protection hidden="1"/>
    </xf>
    <xf numFmtId="0" fontId="0" fillId="0" borderId="38" xfId="0" applyFill="1" applyBorder="1" applyProtection="1">
      <protection hidden="1"/>
    </xf>
    <xf numFmtId="4" fontId="5" fillId="0" borderId="1" xfId="2" applyNumberFormat="1" applyFont="1" applyFill="1" applyBorder="1" applyProtection="1">
      <protection hidden="1"/>
    </xf>
    <xf numFmtId="164" fontId="5" fillId="0" borderId="1" xfId="3" applyNumberFormat="1" applyFont="1" applyFill="1" applyBorder="1" applyProtection="1">
      <protection hidden="1"/>
    </xf>
    <xf numFmtId="4" fontId="5" fillId="0" borderId="4" xfId="2" applyNumberFormat="1" applyFont="1" applyFill="1" applyBorder="1" applyProtection="1">
      <protection hidden="1"/>
    </xf>
    <xf numFmtId="44" fontId="5" fillId="0" borderId="4" xfId="4" applyFont="1" applyFill="1" applyBorder="1" applyProtection="1">
      <protection hidden="1"/>
    </xf>
    <xf numFmtId="164" fontId="5" fillId="0" borderId="4" xfId="3" applyNumberFormat="1" applyFont="1" applyFill="1" applyBorder="1" applyProtection="1">
      <protection hidden="1"/>
    </xf>
    <xf numFmtId="44" fontId="7" fillId="0" borderId="2" xfId="0" applyNumberFormat="1" applyFont="1" applyFill="1" applyBorder="1" applyProtection="1">
      <protection hidden="1"/>
    </xf>
    <xf numFmtId="0" fontId="6" fillId="0" borderId="39" xfId="0" applyFont="1" applyFill="1" applyBorder="1" applyAlignment="1" applyProtection="1">
      <alignment horizontal="center"/>
      <protection hidden="1"/>
    </xf>
    <xf numFmtId="0" fontId="6" fillId="0" borderId="40" xfId="0" applyFont="1" applyFill="1" applyBorder="1" applyAlignment="1" applyProtection="1">
      <alignment horizontal="center"/>
      <protection hidden="1"/>
    </xf>
    <xf numFmtId="0" fontId="6" fillId="0" borderId="41" xfId="0" applyFont="1" applyFill="1" applyBorder="1" applyAlignment="1" applyProtection="1">
      <alignment horizontal="center"/>
      <protection hidden="1"/>
    </xf>
    <xf numFmtId="44" fontId="0" fillId="0" borderId="1" xfId="0" applyNumberFormat="1" applyFill="1" applyBorder="1" applyProtection="1">
      <protection hidden="1"/>
    </xf>
    <xf numFmtId="44" fontId="0" fillId="0" borderId="42" xfId="0" applyNumberFormat="1" applyFill="1" applyBorder="1" applyProtection="1">
      <protection hidden="1"/>
    </xf>
    <xf numFmtId="44" fontId="0" fillId="0" borderId="4" xfId="0" applyNumberFormat="1" applyFill="1" applyBorder="1" applyProtection="1">
      <protection hidden="1"/>
    </xf>
    <xf numFmtId="44" fontId="0" fillId="0" borderId="43" xfId="0" applyNumberFormat="1" applyFill="1" applyBorder="1" applyProtection="1">
      <protection hidden="1"/>
    </xf>
    <xf numFmtId="44" fontId="0" fillId="0" borderId="6" xfId="0" applyNumberFormat="1" applyFill="1" applyBorder="1" applyProtection="1">
      <protection hidden="1"/>
    </xf>
    <xf numFmtId="44" fontId="0" fillId="0" borderId="44" xfId="0" applyNumberFormat="1" applyFill="1" applyBorder="1" applyProtection="1">
      <protection hidden="1"/>
    </xf>
    <xf numFmtId="44" fontId="6" fillId="0" borderId="37" xfId="0" applyNumberFormat="1" applyFont="1" applyFill="1" applyBorder="1" applyProtection="1">
      <protection hidden="1"/>
    </xf>
    <xf numFmtId="0" fontId="0" fillId="0" borderId="36" xfId="0" applyFill="1" applyBorder="1" applyProtection="1">
      <protection hidden="1"/>
    </xf>
    <xf numFmtId="44" fontId="6" fillId="8" borderId="38" xfId="4" applyFont="1" applyFill="1" applyBorder="1" applyProtection="1">
      <protection hidden="1"/>
    </xf>
    <xf numFmtId="164" fontId="0" fillId="0" borderId="0" xfId="0" applyNumberFormat="1" applyFill="1" applyProtection="1">
      <protection hidden="1"/>
    </xf>
    <xf numFmtId="4" fontId="5" fillId="0" borderId="9" xfId="2" applyNumberFormat="1" applyFont="1" applyFill="1" applyBorder="1" applyAlignment="1" applyProtection="1">
      <protection hidden="1"/>
    </xf>
    <xf numFmtId="4" fontId="5" fillId="0" borderId="11" xfId="2" applyNumberFormat="1" applyFont="1" applyFill="1" applyBorder="1" applyAlignment="1" applyProtection="1">
      <protection hidden="1"/>
    </xf>
    <xf numFmtId="4" fontId="5" fillId="0" borderId="12" xfId="2" applyNumberFormat="1" applyFont="1" applyFill="1" applyBorder="1" applyAlignment="1" applyProtection="1">
      <protection hidden="1"/>
    </xf>
    <xf numFmtId="4" fontId="5" fillId="0" borderId="14" xfId="2" applyNumberFormat="1" applyFont="1" applyFill="1" applyBorder="1" applyAlignment="1" applyProtection="1">
      <protection hidden="1"/>
    </xf>
    <xf numFmtId="164" fontId="5" fillId="0" borderId="6" xfId="3" applyNumberFormat="1" applyFont="1" applyFill="1" applyBorder="1" applyAlignment="1" applyProtection="1">
      <protection hidden="1"/>
    </xf>
    <xf numFmtId="164" fontId="5" fillId="0" borderId="1" xfId="3" applyNumberFormat="1" applyFont="1" applyFill="1" applyBorder="1" applyAlignment="1" applyProtection="1">
      <protection hidden="1"/>
    </xf>
    <xf numFmtId="0" fontId="8" fillId="0" borderId="0" xfId="0" applyFont="1" applyFill="1" applyBorder="1" applyProtection="1">
      <protection hidden="1"/>
    </xf>
    <xf numFmtId="44" fontId="8" fillId="0" borderId="0" xfId="4" applyFont="1" applyFill="1" applyBorder="1" applyProtection="1">
      <protection hidden="1"/>
    </xf>
    <xf numFmtId="164" fontId="8" fillId="0" borderId="0" xfId="3" applyNumberFormat="1" applyFont="1" applyFill="1" applyBorder="1" applyProtection="1">
      <protection hidden="1"/>
    </xf>
    <xf numFmtId="44" fontId="8" fillId="0" borderId="0" xfId="0" applyNumberFormat="1" applyFont="1" applyFill="1" applyBorder="1" applyProtection="1">
      <protection hidden="1"/>
    </xf>
    <xf numFmtId="0" fontId="8" fillId="0" borderId="0" xfId="0" applyFont="1" applyFill="1" applyBorder="1" applyAlignment="1" applyProtection="1">
      <alignment horizontal="right"/>
      <protection hidden="1"/>
    </xf>
    <xf numFmtId="2" fontId="8" fillId="0" borderId="0" xfId="0" applyNumberFormat="1" applyFont="1" applyFill="1" applyBorder="1" applyAlignment="1" applyProtection="1">
      <alignment horizontal="right"/>
      <protection hidden="1"/>
    </xf>
    <xf numFmtId="4" fontId="8" fillId="0" borderId="0" xfId="0" applyNumberFormat="1" applyFont="1" applyFill="1" applyBorder="1" applyAlignment="1" applyProtection="1">
      <alignment horizontal="right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49" fontId="8" fillId="0" borderId="0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49" fontId="9" fillId="0" borderId="0" xfId="0" applyNumberFormat="1" applyFont="1" applyFill="1" applyBorder="1" applyAlignment="1" applyProtection="1">
      <alignment horizontal="center" vertical="center"/>
      <protection hidden="1"/>
    </xf>
    <xf numFmtId="49" fontId="9" fillId="0" borderId="0" xfId="0" applyNumberFormat="1" applyFont="1" applyFill="1" applyBorder="1" applyAlignment="1">
      <alignment horizontal="center" vertical="center" wrapText="1"/>
    </xf>
    <xf numFmtId="44" fontId="9" fillId="0" borderId="0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/>
    <xf numFmtId="2" fontId="0" fillId="4" borderId="2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2" fontId="0" fillId="4" borderId="45" xfId="0" applyNumberFormat="1" applyFill="1" applyBorder="1" applyProtection="1">
      <protection locked="0"/>
    </xf>
    <xf numFmtId="2" fontId="6" fillId="8" borderId="5" xfId="0" applyNumberFormat="1" applyFont="1" applyFill="1" applyBorder="1" applyAlignment="1" applyProtection="1">
      <alignment horizontal="center"/>
      <protection hidden="1"/>
    </xf>
    <xf numFmtId="2" fontId="6" fillId="8" borderId="46" xfId="0" applyNumberFormat="1" applyFont="1" applyFill="1" applyBorder="1" applyAlignment="1" applyProtection="1">
      <alignment horizontal="center"/>
      <protection hidden="1"/>
    </xf>
    <xf numFmtId="2" fontId="6" fillId="8" borderId="3" xfId="0" applyNumberFormat="1" applyFont="1" applyFill="1" applyBorder="1" applyAlignment="1" applyProtection="1">
      <alignment horizontal="center"/>
      <protection hidden="1"/>
    </xf>
    <xf numFmtId="0" fontId="6" fillId="8" borderId="46" xfId="0" applyFont="1" applyFill="1" applyBorder="1" applyAlignment="1" applyProtection="1">
      <alignment horizontal="center"/>
      <protection hidden="1"/>
    </xf>
    <xf numFmtId="0" fontId="6" fillId="8" borderId="3" xfId="0" applyFont="1" applyFill="1" applyBorder="1" applyAlignment="1" applyProtection="1">
      <alignment horizontal="center"/>
      <protection hidden="1"/>
    </xf>
    <xf numFmtId="0" fontId="6" fillId="0" borderId="47" xfId="0" applyFont="1" applyFill="1" applyBorder="1" applyAlignment="1" applyProtection="1">
      <alignment horizontal="center"/>
      <protection hidden="1"/>
    </xf>
    <xf numFmtId="0" fontId="6" fillId="0" borderId="48" xfId="0" applyFont="1" applyFill="1" applyBorder="1" applyAlignment="1" applyProtection="1">
      <alignment horizontal="center"/>
      <protection hidden="1"/>
    </xf>
    <xf numFmtId="0" fontId="6" fillId="0" borderId="46" xfId="0" applyFont="1" applyFill="1" applyBorder="1" applyAlignment="1" applyProtection="1">
      <alignment horizontal="center"/>
      <protection hidden="1"/>
    </xf>
  </cellXfs>
  <cellStyles count="5">
    <cellStyle name="Euro" xfId="1"/>
    <cellStyle name="Migliaia" xfId="2" builtinId="3"/>
    <cellStyle name="Normale" xfId="0" builtinId="0"/>
    <cellStyle name="Percentuale" xfId="3" builtinId="5"/>
    <cellStyle name="Valuta" xfId="4" builtinId="4"/>
  </cellStyles>
  <dxfs count="37">
    <dxf>
      <fill>
        <patternFill>
          <bgColor rgb="FF00FF00"/>
        </patternFill>
      </fill>
    </dxf>
    <dxf>
      <fill>
        <patternFill>
          <fgColor indexed="64"/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auto="1"/>
      </font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STIMA!$V$5:$V$25</c:f>
              <c:numCache>
                <c:formatCode>0.00</c:formatCode>
                <c:ptCount val="21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-1</c:v>
                </c:pt>
                <c:pt idx="12">
                  <c:v>-2</c:v>
                </c:pt>
                <c:pt idx="13">
                  <c:v>-3</c:v>
                </c:pt>
                <c:pt idx="14">
                  <c:v>-4</c:v>
                </c:pt>
                <c:pt idx="15">
                  <c:v>-5</c:v>
                </c:pt>
                <c:pt idx="16">
                  <c:v>-6</c:v>
                </c:pt>
                <c:pt idx="17">
                  <c:v>-7</c:v>
                </c:pt>
                <c:pt idx="18">
                  <c:v>-8</c:v>
                </c:pt>
                <c:pt idx="19">
                  <c:v>-9</c:v>
                </c:pt>
                <c:pt idx="20">
                  <c:v>-10</c:v>
                </c:pt>
              </c:numCache>
            </c:numRef>
          </c:xVal>
          <c:yVal>
            <c:numRef>
              <c:f>STIMA!$X$5:$X$25</c:f>
              <c:numCache>
                <c:formatCode>_("€"* #,##0.00_);_("€"* \(#,##0.00\);_("€"* "-"??_);_(@_)</c:formatCode>
                <c:ptCount val="21"/>
                <c:pt idx="0">
                  <c:v>10668.956424798627</c:v>
                </c:pt>
                <c:pt idx="1">
                  <c:v>9678.3501474865207</c:v>
                </c:pt>
                <c:pt idx="2">
                  <c:v>8737.8438701744126</c:v>
                </c:pt>
                <c:pt idx="3">
                  <c:v>7847.4375928623058</c:v>
                </c:pt>
                <c:pt idx="4">
                  <c:v>7007.1313155501985</c:v>
                </c:pt>
                <c:pt idx="5">
                  <c:v>5483.1178382380876</c:v>
                </c:pt>
                <c:pt idx="6">
                  <c:v>4743.011560925981</c:v>
                </c:pt>
                <c:pt idx="7">
                  <c:v>4053.005283613873</c:v>
                </c:pt>
                <c:pt idx="8">
                  <c:v>3413.0990063017648</c:v>
                </c:pt>
                <c:pt idx="9">
                  <c:v>2536.8727289896569</c:v>
                </c:pt>
                <c:pt idx="10">
                  <c:v>2292.6884959999998</c:v>
                </c:pt>
                <c:pt idx="11">
                  <c:v>2511.5662109999998</c:v>
                </c:pt>
                <c:pt idx="12">
                  <c:v>2652.3762109999993</c:v>
                </c:pt>
                <c:pt idx="13">
                  <c:v>2800.4862110000004</c:v>
                </c:pt>
                <c:pt idx="14">
                  <c:v>2955.8962109999998</c:v>
                </c:pt>
                <c:pt idx="15">
                  <c:v>3334.7382110000003</c:v>
                </c:pt>
                <c:pt idx="16">
                  <c:v>3504.7482110000001</c:v>
                </c:pt>
                <c:pt idx="17">
                  <c:v>3682.0582110000005</c:v>
                </c:pt>
                <c:pt idx="18">
                  <c:v>3866.6682110000002</c:v>
                </c:pt>
                <c:pt idx="19">
                  <c:v>4058.578211</c:v>
                </c:pt>
                <c:pt idx="20">
                  <c:v>4257.788211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991592"/>
        <c:axId val="391991984"/>
      </c:scatterChart>
      <c:valAx>
        <c:axId val="391991592"/>
        <c:scaling>
          <c:orientation val="minMax"/>
          <c:max val="10"/>
          <c:min val="-10"/>
        </c:scaling>
        <c:delete val="0"/>
        <c:axPos val="b"/>
        <c:majorGridlines/>
        <c:minorGridlines/>
        <c:numFmt formatCode="0.00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91991984"/>
        <c:crossesAt val="0"/>
        <c:crossBetween val="midCat"/>
        <c:majorUnit val="5"/>
        <c:minorUnit val="1"/>
      </c:valAx>
      <c:valAx>
        <c:axId val="391991984"/>
        <c:scaling>
          <c:orientation val="minMax"/>
        </c:scaling>
        <c:delete val="0"/>
        <c:axPos val="l"/>
        <c:majorGridlines/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91991592"/>
        <c:crossesAt val="-10"/>
        <c:crossBetween val="midCat"/>
      </c:valAx>
      <c:spPr>
        <a:gradFill flip="none" rotWithShape="1"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16200000" scaled="0"/>
          <a:tileRect/>
        </a:gradFill>
      </c:spPr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30</xdr:row>
      <xdr:rowOff>76200</xdr:rowOff>
    </xdr:from>
    <xdr:to>
      <xdr:col>27</xdr:col>
      <xdr:colOff>0</xdr:colOff>
      <xdr:row>51</xdr:row>
      <xdr:rowOff>0</xdr:rowOff>
    </xdr:to>
    <xdr:graphicFrame macro="">
      <xdr:nvGraphicFramePr>
        <xdr:cNvPr id="120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"/>
  <sheetViews>
    <sheetView workbookViewId="0">
      <selection activeCell="B4" sqref="B4"/>
    </sheetView>
  </sheetViews>
  <sheetFormatPr defaultRowHeight="15" x14ac:dyDescent="0.25"/>
  <cols>
    <col min="1" max="1" width="10.7109375" bestFit="1" customWidth="1"/>
    <col min="2" max="2" width="44.85546875" bestFit="1" customWidth="1"/>
  </cols>
  <sheetData>
    <row r="3" spans="1:2" x14ac:dyDescent="0.25">
      <c r="A3" s="196">
        <v>43055</v>
      </c>
      <c r="B3" t="s">
        <v>3780</v>
      </c>
    </row>
    <row r="4" spans="1:2" x14ac:dyDescent="0.25">
      <c r="A4" s="196">
        <v>43070</v>
      </c>
      <c r="B4" t="s">
        <v>3781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33"/>
  <sheetViews>
    <sheetView workbookViewId="0">
      <pane xSplit="1" ySplit="2" topLeftCell="B3" activePane="bottomRight" state="frozen"/>
      <selection activeCell="L24" sqref="L24"/>
      <selection pane="topRight" activeCell="L24" sqref="L24"/>
      <selection pane="bottomLeft" activeCell="L24" sqref="L24"/>
      <selection pane="bottomRight" activeCell="B28" sqref="B28:AX28"/>
    </sheetView>
  </sheetViews>
  <sheetFormatPr defaultRowHeight="15" x14ac:dyDescent="0.25"/>
  <cols>
    <col min="1" max="1" width="9.28515625" style="57" customWidth="1"/>
    <col min="2" max="2" width="18.28515625" style="103" customWidth="1"/>
    <col min="3" max="3" width="7.42578125" style="103" bestFit="1" customWidth="1"/>
    <col min="4" max="4" width="5" style="57" bestFit="1" customWidth="1"/>
    <col min="5" max="5" width="16.140625" style="57" customWidth="1"/>
    <col min="6" max="7" width="4.5703125" style="57" bestFit="1" customWidth="1"/>
    <col min="8" max="8" width="3.7109375" style="103" bestFit="1" customWidth="1"/>
    <col min="9" max="9" width="6.5703125" style="103" bestFit="1" customWidth="1"/>
    <col min="10" max="10" width="5.5703125" style="103" customWidth="1"/>
    <col min="11" max="13" width="4.5703125" style="103" bestFit="1" customWidth="1"/>
    <col min="14" max="16" width="4.5703125" style="1" bestFit="1" customWidth="1"/>
    <col min="17" max="17" width="3.7109375" style="57" customWidth="1"/>
    <col min="18" max="23" width="5" style="57" customWidth="1"/>
    <col min="24" max="24" width="4.5703125" style="57" bestFit="1" customWidth="1"/>
    <col min="25" max="45" width="4.5703125" style="57" customWidth="1"/>
    <col min="46" max="46" width="5" style="57" bestFit="1" customWidth="1"/>
    <col min="47" max="49" width="4.5703125" style="57" bestFit="1" customWidth="1"/>
    <col min="50" max="50" width="5" style="57" bestFit="1" customWidth="1"/>
    <col min="51" max="16384" width="9.140625" style="57"/>
  </cols>
  <sheetData>
    <row r="1" spans="1:50" s="96" customFormat="1" ht="112.5" x14ac:dyDescent="0.25">
      <c r="A1" s="89" t="s">
        <v>88</v>
      </c>
      <c r="B1" s="89" t="s">
        <v>97</v>
      </c>
      <c r="C1" s="89" t="s">
        <v>89</v>
      </c>
      <c r="D1" s="89" t="s">
        <v>44</v>
      </c>
      <c r="E1" s="89" t="s">
        <v>81</v>
      </c>
      <c r="F1" s="89" t="s">
        <v>94</v>
      </c>
      <c r="G1" s="89" t="s">
        <v>95</v>
      </c>
      <c r="H1" s="90" t="s">
        <v>96</v>
      </c>
      <c r="I1" s="90" t="s">
        <v>104</v>
      </c>
      <c r="J1" s="90" t="s">
        <v>105</v>
      </c>
      <c r="K1" s="90" t="s">
        <v>45</v>
      </c>
      <c r="L1" s="90" t="s">
        <v>46</v>
      </c>
      <c r="M1" s="90" t="s">
        <v>84</v>
      </c>
      <c r="N1" s="90" t="s">
        <v>83</v>
      </c>
      <c r="O1" s="90" t="s">
        <v>47</v>
      </c>
      <c r="P1" s="91" t="s">
        <v>48</v>
      </c>
      <c r="Q1" s="89" t="s">
        <v>49</v>
      </c>
      <c r="R1" s="92" t="s">
        <v>50</v>
      </c>
      <c r="S1" s="93" t="s">
        <v>51</v>
      </c>
      <c r="T1" s="93" t="s">
        <v>52</v>
      </c>
      <c r="U1" s="93" t="s">
        <v>53</v>
      </c>
      <c r="V1" s="93" t="s">
        <v>54</v>
      </c>
      <c r="W1" s="94" t="s">
        <v>55</v>
      </c>
      <c r="X1" s="95" t="s">
        <v>21</v>
      </c>
      <c r="Y1" s="89" t="s">
        <v>86</v>
      </c>
      <c r="Z1" s="89" t="s">
        <v>56</v>
      </c>
      <c r="AA1" s="89" t="s">
        <v>57</v>
      </c>
      <c r="AB1" s="89" t="s">
        <v>58</v>
      </c>
      <c r="AC1" s="89" t="s">
        <v>93</v>
      </c>
      <c r="AD1" s="89" t="s">
        <v>70</v>
      </c>
      <c r="AE1" s="89" t="s">
        <v>82</v>
      </c>
      <c r="AF1" s="89" t="s">
        <v>92</v>
      </c>
      <c r="AG1" s="89" t="s">
        <v>80</v>
      </c>
      <c r="AH1" s="89" t="s">
        <v>99</v>
      </c>
      <c r="AI1" s="89" t="s">
        <v>100</v>
      </c>
      <c r="AJ1" s="89" t="s">
        <v>101</v>
      </c>
      <c r="AK1" s="89" t="s">
        <v>103</v>
      </c>
      <c r="AL1" s="89" t="s">
        <v>111</v>
      </c>
      <c r="AM1" s="89" t="s">
        <v>126</v>
      </c>
      <c r="AN1" s="89" t="s">
        <v>98</v>
      </c>
      <c r="AO1" s="89" t="s">
        <v>66</v>
      </c>
      <c r="AP1" s="89" t="s">
        <v>65</v>
      </c>
      <c r="AQ1" s="89" t="s">
        <v>124</v>
      </c>
      <c r="AR1" s="89" t="s">
        <v>150</v>
      </c>
      <c r="AS1" s="89"/>
      <c r="AT1" s="92" t="s">
        <v>108</v>
      </c>
      <c r="AU1" s="93" t="s">
        <v>43</v>
      </c>
      <c r="AV1" s="93" t="s">
        <v>43</v>
      </c>
      <c r="AW1" s="93" t="s">
        <v>43</v>
      </c>
      <c r="AX1" s="94" t="s">
        <v>108</v>
      </c>
    </row>
    <row r="2" spans="1:50" s="102" customFormat="1" x14ac:dyDescent="0.25">
      <c r="A2" s="97">
        <v>1</v>
      </c>
      <c r="B2" s="97">
        <f>A2+1</f>
        <v>2</v>
      </c>
      <c r="C2" s="97">
        <f t="shared" ref="C2:AX2" si="0">B2+1</f>
        <v>3</v>
      </c>
      <c r="D2" s="97">
        <f t="shared" si="0"/>
        <v>4</v>
      </c>
      <c r="E2" s="97">
        <f t="shared" si="0"/>
        <v>5</v>
      </c>
      <c r="F2" s="97">
        <f t="shared" si="0"/>
        <v>6</v>
      </c>
      <c r="G2" s="97">
        <f t="shared" si="0"/>
        <v>7</v>
      </c>
      <c r="H2" s="97">
        <f t="shared" si="0"/>
        <v>8</v>
      </c>
      <c r="I2" s="97">
        <f t="shared" si="0"/>
        <v>9</v>
      </c>
      <c r="J2" s="97">
        <f t="shared" si="0"/>
        <v>10</v>
      </c>
      <c r="K2" s="97">
        <f t="shared" si="0"/>
        <v>11</v>
      </c>
      <c r="L2" s="97">
        <f t="shared" si="0"/>
        <v>12</v>
      </c>
      <c r="M2" s="97">
        <f t="shared" si="0"/>
        <v>13</v>
      </c>
      <c r="N2" s="97">
        <f t="shared" si="0"/>
        <v>14</v>
      </c>
      <c r="O2" s="97">
        <f t="shared" si="0"/>
        <v>15</v>
      </c>
      <c r="P2" s="97">
        <f t="shared" si="0"/>
        <v>16</v>
      </c>
      <c r="Q2" s="97">
        <f t="shared" si="0"/>
        <v>17</v>
      </c>
      <c r="R2" s="98">
        <f t="shared" si="0"/>
        <v>18</v>
      </c>
      <c r="S2" s="99">
        <f t="shared" si="0"/>
        <v>19</v>
      </c>
      <c r="T2" s="99">
        <f t="shared" si="0"/>
        <v>20</v>
      </c>
      <c r="U2" s="99">
        <f t="shared" si="0"/>
        <v>21</v>
      </c>
      <c r="V2" s="99">
        <f t="shared" si="0"/>
        <v>22</v>
      </c>
      <c r="W2" s="100">
        <f t="shared" si="0"/>
        <v>23</v>
      </c>
      <c r="X2" s="101">
        <f t="shared" si="0"/>
        <v>24</v>
      </c>
      <c r="Y2" s="97">
        <f t="shared" si="0"/>
        <v>25</v>
      </c>
      <c r="Z2" s="97">
        <f t="shared" si="0"/>
        <v>26</v>
      </c>
      <c r="AA2" s="97">
        <f t="shared" si="0"/>
        <v>27</v>
      </c>
      <c r="AB2" s="97">
        <f t="shared" si="0"/>
        <v>28</v>
      </c>
      <c r="AC2" s="97">
        <f t="shared" si="0"/>
        <v>29</v>
      </c>
      <c r="AD2" s="97">
        <f t="shared" si="0"/>
        <v>30</v>
      </c>
      <c r="AE2" s="97">
        <f t="shared" si="0"/>
        <v>31</v>
      </c>
      <c r="AF2" s="97">
        <f t="shared" si="0"/>
        <v>32</v>
      </c>
      <c r="AG2" s="97">
        <f t="shared" si="0"/>
        <v>33</v>
      </c>
      <c r="AH2" s="97">
        <f t="shared" si="0"/>
        <v>34</v>
      </c>
      <c r="AI2" s="97">
        <f t="shared" si="0"/>
        <v>35</v>
      </c>
      <c r="AJ2" s="97">
        <f t="shared" si="0"/>
        <v>36</v>
      </c>
      <c r="AK2" s="97">
        <f t="shared" si="0"/>
        <v>37</v>
      </c>
      <c r="AL2" s="97">
        <f>AK2+1</f>
        <v>38</v>
      </c>
      <c r="AM2" s="97">
        <f>AL2+1</f>
        <v>39</v>
      </c>
      <c r="AN2" s="97">
        <f>AM2+1</f>
        <v>40</v>
      </c>
      <c r="AO2" s="97">
        <f t="shared" si="0"/>
        <v>41</v>
      </c>
      <c r="AP2" s="97">
        <f t="shared" si="0"/>
        <v>42</v>
      </c>
      <c r="AQ2" s="97">
        <f t="shared" si="0"/>
        <v>43</v>
      </c>
      <c r="AR2" s="97">
        <f t="shared" si="0"/>
        <v>44</v>
      </c>
      <c r="AS2" s="97">
        <f t="shared" si="0"/>
        <v>45</v>
      </c>
      <c r="AT2" s="98">
        <f t="shared" si="0"/>
        <v>46</v>
      </c>
      <c r="AU2" s="99">
        <f t="shared" si="0"/>
        <v>47</v>
      </c>
      <c r="AV2" s="99">
        <f t="shared" si="0"/>
        <v>48</v>
      </c>
      <c r="AW2" s="99">
        <f t="shared" si="0"/>
        <v>49</v>
      </c>
      <c r="AX2" s="100">
        <f t="shared" si="0"/>
        <v>50</v>
      </c>
    </row>
    <row r="3" spans="1:50" x14ac:dyDescent="0.25">
      <c r="A3" s="125" t="s">
        <v>129</v>
      </c>
      <c r="B3" s="126">
        <f>SUM(AT3:AX3)*2</f>
        <v>22.4</v>
      </c>
      <c r="C3" s="126">
        <v>2.6</v>
      </c>
      <c r="D3" s="125">
        <v>1.25</v>
      </c>
      <c r="E3" s="125">
        <v>0.1</v>
      </c>
      <c r="F3" s="126"/>
      <c r="G3" s="126"/>
      <c r="H3" s="127">
        <v>2</v>
      </c>
      <c r="I3" s="126"/>
      <c r="J3" s="126"/>
      <c r="K3" s="126">
        <v>1.5</v>
      </c>
      <c r="L3" s="126">
        <v>1</v>
      </c>
      <c r="M3" s="126">
        <v>3</v>
      </c>
      <c r="N3" s="126">
        <v>5</v>
      </c>
      <c r="O3" s="126">
        <v>1</v>
      </c>
      <c r="P3" s="126">
        <v>1</v>
      </c>
      <c r="Q3" s="125">
        <v>1</v>
      </c>
      <c r="R3" s="128">
        <v>0.2</v>
      </c>
      <c r="S3" s="129">
        <v>0.15</v>
      </c>
      <c r="T3" s="129">
        <v>0.1</v>
      </c>
      <c r="U3" s="129">
        <v>0.06</v>
      </c>
      <c r="V3" s="129"/>
      <c r="W3" s="130">
        <v>0.04</v>
      </c>
      <c r="X3" s="131">
        <f>SUM(R3:W3)</f>
        <v>0.55000000000000004</v>
      </c>
      <c r="Y3" s="126">
        <v>0.3</v>
      </c>
      <c r="Z3" s="126">
        <v>0.3</v>
      </c>
      <c r="AA3" s="126">
        <v>0.5</v>
      </c>
      <c r="AB3" s="127">
        <v>1</v>
      </c>
      <c r="AC3" s="127">
        <v>1</v>
      </c>
      <c r="AD3" s="127"/>
      <c r="AE3" s="127">
        <v>25</v>
      </c>
      <c r="AF3" s="126"/>
      <c r="AG3" s="126"/>
      <c r="AH3" s="126"/>
      <c r="AI3" s="126">
        <v>2</v>
      </c>
      <c r="AJ3" s="126">
        <v>1</v>
      </c>
      <c r="AK3" s="126"/>
      <c r="AL3" s="126"/>
      <c r="AM3" s="126"/>
      <c r="AN3" s="126"/>
      <c r="AO3" s="126">
        <f>(COUNTA(AU3:AW3)-1)*2</f>
        <v>2</v>
      </c>
      <c r="AP3" s="126">
        <v>4</v>
      </c>
      <c r="AQ3" s="126"/>
      <c r="AR3" s="126"/>
      <c r="AS3" s="126"/>
      <c r="AT3" s="128">
        <v>3</v>
      </c>
      <c r="AU3" s="129">
        <v>3.75</v>
      </c>
      <c r="AV3" s="129">
        <v>3.75</v>
      </c>
      <c r="AW3" s="129"/>
      <c r="AX3" s="130">
        <v>0.7</v>
      </c>
    </row>
    <row r="4" spans="1:50" x14ac:dyDescent="0.25">
      <c r="A4" s="125" t="s">
        <v>128</v>
      </c>
      <c r="B4" s="126">
        <f>SUM(AT4:AX4)*2</f>
        <v>22.4</v>
      </c>
      <c r="C4" s="126">
        <v>1.8</v>
      </c>
      <c r="D4" s="125">
        <v>1.25</v>
      </c>
      <c r="E4" s="125">
        <v>0.1</v>
      </c>
      <c r="F4" s="126"/>
      <c r="G4" s="126"/>
      <c r="H4" s="127">
        <v>2</v>
      </c>
      <c r="I4" s="126"/>
      <c r="J4" s="126"/>
      <c r="K4" s="126">
        <v>1.5</v>
      </c>
      <c r="L4" s="126">
        <v>1</v>
      </c>
      <c r="M4" s="126">
        <v>3</v>
      </c>
      <c r="N4" s="126">
        <v>5</v>
      </c>
      <c r="O4" s="126">
        <v>1</v>
      </c>
      <c r="P4" s="126">
        <v>1</v>
      </c>
      <c r="Q4" s="125">
        <v>1</v>
      </c>
      <c r="R4" s="128">
        <v>0.2</v>
      </c>
      <c r="S4" s="129">
        <v>0.15</v>
      </c>
      <c r="T4" s="129">
        <v>0.1</v>
      </c>
      <c r="U4" s="129">
        <v>0.06</v>
      </c>
      <c r="V4" s="129"/>
      <c r="W4" s="130">
        <v>0.04</v>
      </c>
      <c r="X4" s="131">
        <f>SUM(R4:W4)</f>
        <v>0.55000000000000004</v>
      </c>
      <c r="Y4" s="126">
        <v>0.3</v>
      </c>
      <c r="Z4" s="126">
        <v>0.3</v>
      </c>
      <c r="AA4" s="126">
        <v>0.5</v>
      </c>
      <c r="AB4" s="127">
        <v>1</v>
      </c>
      <c r="AC4" s="127">
        <v>1</v>
      </c>
      <c r="AD4" s="127"/>
      <c r="AE4" s="127">
        <v>25</v>
      </c>
      <c r="AF4" s="126"/>
      <c r="AG4" s="126"/>
      <c r="AH4" s="126"/>
      <c r="AI4" s="126">
        <v>2</v>
      </c>
      <c r="AJ4" s="126">
        <v>1</v>
      </c>
      <c r="AK4" s="126"/>
      <c r="AL4" s="126"/>
      <c r="AM4" s="126"/>
      <c r="AN4" s="126"/>
      <c r="AO4" s="126">
        <f>(COUNTA(AU4:AW4)-1)*2</f>
        <v>2</v>
      </c>
      <c r="AP4" s="126">
        <v>4</v>
      </c>
      <c r="AQ4" s="126"/>
      <c r="AR4" s="126"/>
      <c r="AS4" s="126"/>
      <c r="AT4" s="128">
        <v>3</v>
      </c>
      <c r="AU4" s="129">
        <v>3.75</v>
      </c>
      <c r="AV4" s="129">
        <v>3.75</v>
      </c>
      <c r="AW4" s="129"/>
      <c r="AX4" s="130">
        <v>0.7</v>
      </c>
    </row>
    <row r="5" spans="1:50" x14ac:dyDescent="0.25">
      <c r="A5" s="125" t="s">
        <v>127</v>
      </c>
      <c r="B5" s="126">
        <f>SUM(AT5:AX5)*2</f>
        <v>22</v>
      </c>
      <c r="C5" s="126">
        <v>2.5</v>
      </c>
      <c r="D5" s="125">
        <v>1.25</v>
      </c>
      <c r="E5" s="125">
        <v>0.1</v>
      </c>
      <c r="F5" s="126"/>
      <c r="G5" s="126"/>
      <c r="H5" s="127">
        <v>2</v>
      </c>
      <c r="I5" s="126"/>
      <c r="J5" s="126"/>
      <c r="K5" s="126">
        <v>1.5</v>
      </c>
      <c r="L5" s="126">
        <v>1</v>
      </c>
      <c r="M5" s="126">
        <v>3</v>
      </c>
      <c r="N5" s="126">
        <v>5</v>
      </c>
      <c r="O5" s="126">
        <v>1</v>
      </c>
      <c r="P5" s="126">
        <v>1</v>
      </c>
      <c r="Q5" s="125">
        <v>1</v>
      </c>
      <c r="R5" s="128">
        <v>0.3</v>
      </c>
      <c r="S5" s="129">
        <v>0.2</v>
      </c>
      <c r="T5" s="129">
        <v>0.12</v>
      </c>
      <c r="U5" s="129">
        <v>0.06</v>
      </c>
      <c r="V5" s="129"/>
      <c r="W5" s="130">
        <v>0.04</v>
      </c>
      <c r="X5" s="131">
        <f>SUM(R5:W5)</f>
        <v>0.72</v>
      </c>
      <c r="Y5" s="126">
        <v>0.3</v>
      </c>
      <c r="Z5" s="126">
        <v>0.3</v>
      </c>
      <c r="AA5" s="126">
        <v>0.5</v>
      </c>
      <c r="AB5" s="127">
        <v>1</v>
      </c>
      <c r="AC5" s="127">
        <v>1</v>
      </c>
      <c r="AD5" s="127"/>
      <c r="AE5" s="127">
        <v>25</v>
      </c>
      <c r="AF5" s="126"/>
      <c r="AG5" s="126"/>
      <c r="AH5" s="126"/>
      <c r="AI5" s="126">
        <v>2</v>
      </c>
      <c r="AJ5" s="126">
        <v>1</v>
      </c>
      <c r="AK5" s="126"/>
      <c r="AL5" s="126"/>
      <c r="AM5" s="126"/>
      <c r="AN5" s="126"/>
      <c r="AO5" s="126">
        <f>(COUNTA(AU5:AW5)-1)*2</f>
        <v>2</v>
      </c>
      <c r="AP5" s="126">
        <v>4</v>
      </c>
      <c r="AQ5" s="126"/>
      <c r="AR5" s="126"/>
      <c r="AS5" s="126"/>
      <c r="AT5" s="128">
        <v>3</v>
      </c>
      <c r="AU5" s="129">
        <v>3.75</v>
      </c>
      <c r="AV5" s="129">
        <v>3.75</v>
      </c>
      <c r="AW5" s="129"/>
      <c r="AX5" s="130">
        <v>0.5</v>
      </c>
    </row>
    <row r="6" spans="1:50" x14ac:dyDescent="0.25">
      <c r="A6" s="125" t="s">
        <v>130</v>
      </c>
      <c r="B6" s="126">
        <f>SUM(AT6:AX6)*2</f>
        <v>22</v>
      </c>
      <c r="C6" s="126">
        <v>1.8</v>
      </c>
      <c r="D6" s="125">
        <v>1.25</v>
      </c>
      <c r="E6" s="125">
        <v>0.1</v>
      </c>
      <c r="F6" s="126"/>
      <c r="G6" s="126"/>
      <c r="H6" s="127">
        <v>2</v>
      </c>
      <c r="I6" s="126"/>
      <c r="J6" s="126"/>
      <c r="K6" s="126">
        <v>1.5</v>
      </c>
      <c r="L6" s="126">
        <v>1</v>
      </c>
      <c r="M6" s="126">
        <v>3</v>
      </c>
      <c r="N6" s="126">
        <v>5</v>
      </c>
      <c r="O6" s="126">
        <v>1</v>
      </c>
      <c r="P6" s="126">
        <v>1</v>
      </c>
      <c r="Q6" s="125">
        <v>1</v>
      </c>
      <c r="R6" s="128">
        <v>0.3</v>
      </c>
      <c r="S6" s="129">
        <v>0.2</v>
      </c>
      <c r="T6" s="129">
        <v>0.12</v>
      </c>
      <c r="U6" s="129">
        <v>0.06</v>
      </c>
      <c r="V6" s="129"/>
      <c r="W6" s="130">
        <v>0.04</v>
      </c>
      <c r="X6" s="131">
        <f>SUM(R6:W6)</f>
        <v>0.72</v>
      </c>
      <c r="Y6" s="126">
        <v>0.3</v>
      </c>
      <c r="Z6" s="126">
        <v>0.3</v>
      </c>
      <c r="AA6" s="126">
        <v>0.5</v>
      </c>
      <c r="AB6" s="127">
        <v>1</v>
      </c>
      <c r="AC6" s="127">
        <v>1</v>
      </c>
      <c r="AD6" s="127"/>
      <c r="AE6" s="127">
        <v>25</v>
      </c>
      <c r="AF6" s="126"/>
      <c r="AG6" s="126"/>
      <c r="AH6" s="126"/>
      <c r="AI6" s="126">
        <v>2</v>
      </c>
      <c r="AJ6" s="126">
        <v>1</v>
      </c>
      <c r="AK6" s="126"/>
      <c r="AL6" s="126"/>
      <c r="AM6" s="126"/>
      <c r="AN6" s="126"/>
      <c r="AO6" s="126">
        <f>(COUNTA(AU6:AW6)-1)*2</f>
        <v>2</v>
      </c>
      <c r="AP6" s="126">
        <v>4</v>
      </c>
      <c r="AQ6" s="126"/>
      <c r="AR6" s="126"/>
      <c r="AS6" s="126"/>
      <c r="AT6" s="128">
        <v>3</v>
      </c>
      <c r="AU6" s="129">
        <v>3.75</v>
      </c>
      <c r="AV6" s="129">
        <v>3.75</v>
      </c>
      <c r="AW6" s="129"/>
      <c r="AX6" s="130">
        <v>0.5</v>
      </c>
    </row>
    <row r="7" spans="1:50" x14ac:dyDescent="0.25">
      <c r="A7" s="125" t="s">
        <v>131</v>
      </c>
      <c r="B7" s="126">
        <f>SUM(AT7:AX7)*2</f>
        <v>19.5</v>
      </c>
      <c r="C7" s="126">
        <v>2.5</v>
      </c>
      <c r="D7" s="125">
        <v>1.25</v>
      </c>
      <c r="E7" s="125">
        <v>0.1</v>
      </c>
      <c r="F7" s="126"/>
      <c r="G7" s="126"/>
      <c r="H7" s="127">
        <v>2</v>
      </c>
      <c r="I7" s="126"/>
      <c r="J7" s="126"/>
      <c r="K7" s="126">
        <v>1.5</v>
      </c>
      <c r="L7" s="126">
        <v>1</v>
      </c>
      <c r="M7" s="126">
        <v>3</v>
      </c>
      <c r="N7" s="126">
        <v>5</v>
      </c>
      <c r="O7" s="126">
        <v>1</v>
      </c>
      <c r="P7" s="126">
        <v>1</v>
      </c>
      <c r="Q7" s="125">
        <v>1</v>
      </c>
      <c r="R7" s="128">
        <v>0.3</v>
      </c>
      <c r="S7" s="129">
        <v>0.15</v>
      </c>
      <c r="T7" s="129">
        <v>0.12</v>
      </c>
      <c r="U7" s="129">
        <v>0.06</v>
      </c>
      <c r="V7" s="129"/>
      <c r="W7" s="130">
        <v>0.04</v>
      </c>
      <c r="X7" s="131">
        <f t="shared" ref="X7:X25" si="1">SUM(R7:W7)</f>
        <v>0.66999999999999993</v>
      </c>
      <c r="Y7" s="126">
        <v>0.3</v>
      </c>
      <c r="Z7" s="126">
        <v>0.3</v>
      </c>
      <c r="AA7" s="126">
        <v>0.5</v>
      </c>
      <c r="AB7" s="127">
        <v>1</v>
      </c>
      <c r="AC7" s="127">
        <v>1</v>
      </c>
      <c r="AD7" s="127">
        <v>1</v>
      </c>
      <c r="AE7" s="127">
        <v>25</v>
      </c>
      <c r="AF7" s="126"/>
      <c r="AG7" s="126"/>
      <c r="AH7" s="126">
        <v>2</v>
      </c>
      <c r="AI7" s="126"/>
      <c r="AJ7" s="126"/>
      <c r="AK7" s="126">
        <v>1</v>
      </c>
      <c r="AL7" s="126"/>
      <c r="AM7" s="126"/>
      <c r="AN7" s="126"/>
      <c r="AO7" s="126">
        <f>(COUNTA(AU7:AW7)-1)*2</f>
        <v>2</v>
      </c>
      <c r="AP7" s="126">
        <v>4</v>
      </c>
      <c r="AQ7" s="126"/>
      <c r="AR7" s="126"/>
      <c r="AS7" s="126"/>
      <c r="AT7" s="128">
        <v>1.75</v>
      </c>
      <c r="AU7" s="129">
        <v>3.75</v>
      </c>
      <c r="AV7" s="129">
        <v>3.75</v>
      </c>
      <c r="AW7" s="129"/>
      <c r="AX7" s="130">
        <v>0.5</v>
      </c>
    </row>
    <row r="8" spans="1:50" x14ac:dyDescent="0.25">
      <c r="A8" s="132" t="s">
        <v>132</v>
      </c>
      <c r="B8" s="133">
        <f>SUM(AT8:AX8)</f>
        <v>10.5</v>
      </c>
      <c r="C8" s="133"/>
      <c r="D8" s="132">
        <v>1.25</v>
      </c>
      <c r="E8" s="132">
        <v>0.1</v>
      </c>
      <c r="F8" s="133"/>
      <c r="G8" s="133"/>
      <c r="H8" s="134">
        <v>1</v>
      </c>
      <c r="I8" s="133"/>
      <c r="J8" s="133"/>
      <c r="K8" s="133">
        <v>1.5</v>
      </c>
      <c r="L8" s="133">
        <v>1</v>
      </c>
      <c r="M8" s="133">
        <v>2</v>
      </c>
      <c r="N8" s="133">
        <v>5</v>
      </c>
      <c r="O8" s="133">
        <v>1</v>
      </c>
      <c r="P8" s="133">
        <v>0.6</v>
      </c>
      <c r="Q8" s="132">
        <v>1</v>
      </c>
      <c r="R8" s="135">
        <v>0.3</v>
      </c>
      <c r="S8" s="136"/>
      <c r="T8" s="136">
        <v>0.12</v>
      </c>
      <c r="U8" s="136">
        <v>0.06</v>
      </c>
      <c r="V8" s="136">
        <v>0.03</v>
      </c>
      <c r="W8" s="137"/>
      <c r="X8" s="138">
        <f t="shared" si="1"/>
        <v>0.51</v>
      </c>
      <c r="Y8" s="133">
        <v>0.3</v>
      </c>
      <c r="Z8" s="133">
        <v>0.3</v>
      </c>
      <c r="AA8" s="133">
        <v>0.5</v>
      </c>
      <c r="AB8" s="134"/>
      <c r="AC8" s="134"/>
      <c r="AD8" s="134"/>
      <c r="AE8" s="134">
        <v>25</v>
      </c>
      <c r="AF8" s="133"/>
      <c r="AG8" s="133"/>
      <c r="AH8" s="133"/>
      <c r="AI8" s="133"/>
      <c r="AJ8" s="133"/>
      <c r="AK8" s="133"/>
      <c r="AL8" s="133"/>
      <c r="AM8" s="133"/>
      <c r="AN8" s="133">
        <v>1</v>
      </c>
      <c r="AO8" s="133">
        <v>2</v>
      </c>
      <c r="AP8" s="133"/>
      <c r="AQ8" s="133"/>
      <c r="AR8" s="133"/>
      <c r="AS8" s="133"/>
      <c r="AT8" s="135">
        <v>1.5</v>
      </c>
      <c r="AU8" s="136">
        <v>3.75</v>
      </c>
      <c r="AV8" s="136">
        <v>3.75</v>
      </c>
      <c r="AW8" s="136"/>
      <c r="AX8" s="137">
        <v>1.5</v>
      </c>
    </row>
    <row r="9" spans="1:50" x14ac:dyDescent="0.25">
      <c r="A9" s="132" t="s">
        <v>133</v>
      </c>
      <c r="B9" s="133">
        <f>SUM(AT9:AX9)</f>
        <v>9.5</v>
      </c>
      <c r="C9" s="133"/>
      <c r="D9" s="132">
        <v>1.25</v>
      </c>
      <c r="E9" s="132">
        <v>0.1</v>
      </c>
      <c r="F9" s="133"/>
      <c r="G9" s="133"/>
      <c r="H9" s="134">
        <v>1</v>
      </c>
      <c r="I9" s="133"/>
      <c r="J9" s="133"/>
      <c r="K9" s="133">
        <v>1.5</v>
      </c>
      <c r="L9" s="133">
        <v>1</v>
      </c>
      <c r="M9" s="133">
        <v>2</v>
      </c>
      <c r="N9" s="133">
        <v>5</v>
      </c>
      <c r="O9" s="133">
        <v>1</v>
      </c>
      <c r="P9" s="133">
        <v>1</v>
      </c>
      <c r="Q9" s="132"/>
      <c r="R9" s="135">
        <v>0.3</v>
      </c>
      <c r="S9" s="136"/>
      <c r="T9" s="136">
        <v>0.15</v>
      </c>
      <c r="U9" s="136">
        <v>0.06</v>
      </c>
      <c r="V9" s="136">
        <v>0.04</v>
      </c>
      <c r="W9" s="137"/>
      <c r="X9" s="138">
        <f t="shared" si="1"/>
        <v>0.55000000000000004</v>
      </c>
      <c r="Y9" s="133">
        <v>0.3</v>
      </c>
      <c r="Z9" s="133">
        <v>0.3</v>
      </c>
      <c r="AA9" s="133"/>
      <c r="AB9" s="134"/>
      <c r="AC9" s="134"/>
      <c r="AD9" s="134"/>
      <c r="AE9" s="134">
        <v>25</v>
      </c>
      <c r="AF9" s="133"/>
      <c r="AG9" s="133">
        <v>2</v>
      </c>
      <c r="AH9" s="133"/>
      <c r="AI9" s="133"/>
      <c r="AJ9" s="133"/>
      <c r="AK9" s="133"/>
      <c r="AL9" s="133"/>
      <c r="AM9" s="133"/>
      <c r="AN9" s="133">
        <v>1</v>
      </c>
      <c r="AO9" s="133">
        <v>2</v>
      </c>
      <c r="AP9" s="133"/>
      <c r="AQ9" s="133"/>
      <c r="AR9" s="133"/>
      <c r="AS9" s="133"/>
      <c r="AT9" s="135">
        <v>1.25</v>
      </c>
      <c r="AU9" s="136">
        <v>3.5</v>
      </c>
      <c r="AV9" s="136">
        <v>3.5</v>
      </c>
      <c r="AW9" s="136"/>
      <c r="AX9" s="137">
        <v>1.25</v>
      </c>
    </row>
    <row r="10" spans="1:50" x14ac:dyDescent="0.25">
      <c r="A10" s="125" t="s">
        <v>139</v>
      </c>
      <c r="B10" s="126">
        <f>SUM(AT10:AX10)*2</f>
        <v>16</v>
      </c>
      <c r="C10" s="126">
        <v>1.8</v>
      </c>
      <c r="D10" s="125">
        <v>1.25</v>
      </c>
      <c r="E10" s="125">
        <v>0.1</v>
      </c>
      <c r="F10" s="126">
        <v>1.5</v>
      </c>
      <c r="G10" s="126"/>
      <c r="H10" s="127">
        <v>2</v>
      </c>
      <c r="I10" s="126"/>
      <c r="J10" s="126"/>
      <c r="K10" s="126">
        <v>1.5</v>
      </c>
      <c r="L10" s="126">
        <v>1</v>
      </c>
      <c r="M10" s="126">
        <v>3</v>
      </c>
      <c r="N10" s="126">
        <v>5</v>
      </c>
      <c r="O10" s="126">
        <v>1</v>
      </c>
      <c r="P10" s="126">
        <v>1</v>
      </c>
      <c r="Q10" s="125"/>
      <c r="R10" s="128">
        <v>0.3</v>
      </c>
      <c r="S10" s="129">
        <v>0.2</v>
      </c>
      <c r="T10" s="129">
        <v>0.15</v>
      </c>
      <c r="U10" s="129">
        <v>0.06</v>
      </c>
      <c r="V10" s="129"/>
      <c r="W10" s="130">
        <v>0.04</v>
      </c>
      <c r="X10" s="131">
        <f t="shared" si="1"/>
        <v>0.75</v>
      </c>
      <c r="Y10" s="126">
        <v>0.3</v>
      </c>
      <c r="Z10" s="126">
        <v>0.3</v>
      </c>
      <c r="AA10" s="126">
        <v>0.5</v>
      </c>
      <c r="AB10" s="127"/>
      <c r="AC10" s="127"/>
      <c r="AD10" s="127"/>
      <c r="AE10" s="127">
        <v>25</v>
      </c>
      <c r="AF10" s="126"/>
      <c r="AG10" s="126"/>
      <c r="AH10" s="126"/>
      <c r="AI10" s="126"/>
      <c r="AJ10" s="126"/>
      <c r="AK10" s="126"/>
      <c r="AL10" s="126"/>
      <c r="AM10" s="126"/>
      <c r="AN10" s="126"/>
      <c r="AO10" s="126">
        <f>(COUNTA(AU10:AW10)-1)*2</f>
        <v>2</v>
      </c>
      <c r="AP10" s="126">
        <v>4</v>
      </c>
      <c r="AQ10" s="126"/>
      <c r="AR10" s="126"/>
      <c r="AS10" s="126"/>
      <c r="AT10" s="128">
        <v>1</v>
      </c>
      <c r="AU10" s="129">
        <v>3.25</v>
      </c>
      <c r="AV10" s="129">
        <v>3.25</v>
      </c>
      <c r="AW10" s="129"/>
      <c r="AX10" s="130">
        <v>0.5</v>
      </c>
    </row>
    <row r="11" spans="1:50" x14ac:dyDescent="0.25">
      <c r="A11" s="132" t="s">
        <v>138</v>
      </c>
      <c r="B11" s="133">
        <f t="shared" ref="B11:B25" si="2">SUM(AT11:AX11)</f>
        <v>7</v>
      </c>
      <c r="C11" s="133"/>
      <c r="D11" s="132">
        <v>1.25</v>
      </c>
      <c r="E11" s="132">
        <v>0.1</v>
      </c>
      <c r="F11" s="133">
        <v>1.5</v>
      </c>
      <c r="G11" s="133"/>
      <c r="H11" s="134">
        <v>1</v>
      </c>
      <c r="I11" s="133"/>
      <c r="J11" s="133"/>
      <c r="K11" s="133">
        <v>1.5</v>
      </c>
      <c r="L11" s="133">
        <v>1</v>
      </c>
      <c r="M11" s="133">
        <v>2</v>
      </c>
      <c r="N11" s="133">
        <v>5</v>
      </c>
      <c r="O11" s="133">
        <v>1</v>
      </c>
      <c r="P11" s="133">
        <v>1</v>
      </c>
      <c r="Q11" s="132"/>
      <c r="R11" s="135">
        <v>0.3</v>
      </c>
      <c r="S11" s="136"/>
      <c r="T11" s="136">
        <v>0.1</v>
      </c>
      <c r="U11" s="136">
        <v>0.06</v>
      </c>
      <c r="V11" s="136">
        <v>0.04</v>
      </c>
      <c r="W11" s="137"/>
      <c r="X11" s="138">
        <f t="shared" si="1"/>
        <v>0.5</v>
      </c>
      <c r="Y11" s="133">
        <v>0.3</v>
      </c>
      <c r="Z11" s="133">
        <v>0.3</v>
      </c>
      <c r="AA11" s="133"/>
      <c r="AB11" s="134"/>
      <c r="AC11" s="134"/>
      <c r="AD11" s="134"/>
      <c r="AE11" s="134">
        <v>25</v>
      </c>
      <c r="AF11" s="133"/>
      <c r="AG11" s="133"/>
      <c r="AH11" s="133"/>
      <c r="AI11" s="133"/>
      <c r="AJ11" s="133"/>
      <c r="AK11" s="133"/>
      <c r="AL11" s="133"/>
      <c r="AM11" s="133"/>
      <c r="AN11" s="133">
        <v>1</v>
      </c>
      <c r="AO11" s="133">
        <v>2</v>
      </c>
      <c r="AP11" s="133"/>
      <c r="AQ11" s="133"/>
      <c r="AR11" s="133"/>
      <c r="AS11" s="133"/>
      <c r="AT11" s="135">
        <v>0.5</v>
      </c>
      <c r="AU11" s="136">
        <v>3</v>
      </c>
      <c r="AV11" s="136">
        <v>3</v>
      </c>
      <c r="AW11" s="136"/>
      <c r="AX11" s="137">
        <v>0.5</v>
      </c>
    </row>
    <row r="12" spans="1:50" x14ac:dyDescent="0.25">
      <c r="A12" s="132" t="s">
        <v>134</v>
      </c>
      <c r="B12" s="133">
        <f t="shared" si="2"/>
        <v>9</v>
      </c>
      <c r="C12" s="133"/>
      <c r="D12" s="132">
        <v>1.25</v>
      </c>
      <c r="E12" s="132">
        <v>0.1</v>
      </c>
      <c r="F12" s="133"/>
      <c r="G12" s="133"/>
      <c r="H12" s="134">
        <v>1</v>
      </c>
      <c r="I12" s="133"/>
      <c r="J12" s="133"/>
      <c r="K12" s="133">
        <v>1.5</v>
      </c>
      <c r="L12" s="133">
        <v>1</v>
      </c>
      <c r="M12" s="133">
        <v>2</v>
      </c>
      <c r="N12" s="133">
        <v>5</v>
      </c>
      <c r="O12" s="133">
        <v>1</v>
      </c>
      <c r="P12" s="133">
        <v>0.7</v>
      </c>
      <c r="Q12" s="132"/>
      <c r="R12" s="135">
        <v>0.3</v>
      </c>
      <c r="S12" s="136"/>
      <c r="T12" s="136">
        <v>0.1</v>
      </c>
      <c r="U12" s="136">
        <v>0.05</v>
      </c>
      <c r="V12" s="136">
        <v>0.03</v>
      </c>
      <c r="W12" s="137"/>
      <c r="X12" s="138">
        <f t="shared" si="1"/>
        <v>0.48</v>
      </c>
      <c r="Y12" s="133">
        <v>0.3</v>
      </c>
      <c r="Z12" s="133">
        <v>0.3</v>
      </c>
      <c r="AA12" s="133"/>
      <c r="AB12" s="134"/>
      <c r="AC12" s="134">
        <v>1</v>
      </c>
      <c r="AD12" s="134">
        <v>1</v>
      </c>
      <c r="AE12" s="134">
        <v>25</v>
      </c>
      <c r="AF12" s="133"/>
      <c r="AG12" s="133"/>
      <c r="AH12" s="133"/>
      <c r="AI12" s="133"/>
      <c r="AJ12" s="133"/>
      <c r="AK12" s="133"/>
      <c r="AL12" s="133"/>
      <c r="AM12" s="133"/>
      <c r="AN12" s="133">
        <v>3</v>
      </c>
      <c r="AO12" s="133"/>
      <c r="AP12" s="133"/>
      <c r="AQ12" s="133"/>
      <c r="AR12" s="133"/>
      <c r="AS12" s="133"/>
      <c r="AT12" s="135">
        <v>1</v>
      </c>
      <c r="AU12" s="136">
        <v>3.5</v>
      </c>
      <c r="AV12" s="136">
        <v>3.5</v>
      </c>
      <c r="AW12" s="136"/>
      <c r="AX12" s="137">
        <v>1</v>
      </c>
    </row>
    <row r="13" spans="1:50" x14ac:dyDescent="0.25">
      <c r="A13" s="132" t="s">
        <v>136</v>
      </c>
      <c r="B13" s="133">
        <f>SUM(AT13:AX13)</f>
        <v>6.5</v>
      </c>
      <c r="C13" s="133"/>
      <c r="D13" s="132"/>
      <c r="E13" s="132">
        <v>0.1</v>
      </c>
      <c r="F13" s="133">
        <v>1.5</v>
      </c>
      <c r="G13" s="133"/>
      <c r="H13" s="134">
        <v>1</v>
      </c>
      <c r="I13" s="133"/>
      <c r="J13" s="133"/>
      <c r="K13" s="133">
        <v>1.5</v>
      </c>
      <c r="L13" s="133">
        <v>1</v>
      </c>
      <c r="M13" s="133">
        <v>2</v>
      </c>
      <c r="N13" s="133">
        <v>5</v>
      </c>
      <c r="O13" s="133">
        <v>1</v>
      </c>
      <c r="P13" s="133">
        <v>0.7</v>
      </c>
      <c r="Q13" s="132"/>
      <c r="R13" s="135">
        <v>0.2</v>
      </c>
      <c r="S13" s="136"/>
      <c r="T13" s="136">
        <v>0.12</v>
      </c>
      <c r="U13" s="136">
        <v>0.06</v>
      </c>
      <c r="V13" s="136">
        <v>0.03</v>
      </c>
      <c r="W13" s="137"/>
      <c r="X13" s="138">
        <f>SUM(R13:W13)</f>
        <v>0.41000000000000003</v>
      </c>
      <c r="Y13" s="133">
        <v>0.3</v>
      </c>
      <c r="Z13" s="133">
        <v>0.3</v>
      </c>
      <c r="AA13" s="133"/>
      <c r="AB13" s="134"/>
      <c r="AC13" s="134"/>
      <c r="AD13" s="134"/>
      <c r="AE13" s="134">
        <v>25</v>
      </c>
      <c r="AF13" s="133"/>
      <c r="AG13" s="133"/>
      <c r="AH13" s="133"/>
      <c r="AI13" s="133"/>
      <c r="AJ13" s="133"/>
      <c r="AK13" s="133"/>
      <c r="AL13" s="133"/>
      <c r="AM13" s="133"/>
      <c r="AN13" s="133">
        <v>3</v>
      </c>
      <c r="AO13" s="133"/>
      <c r="AP13" s="133"/>
      <c r="AQ13" s="133"/>
      <c r="AR13" s="133"/>
      <c r="AS13" s="133"/>
      <c r="AT13" s="135">
        <v>0.5</v>
      </c>
      <c r="AU13" s="136">
        <v>2.75</v>
      </c>
      <c r="AV13" s="136">
        <v>2.75</v>
      </c>
      <c r="AW13" s="136"/>
      <c r="AX13" s="137">
        <v>0.5</v>
      </c>
    </row>
    <row r="14" spans="1:50" x14ac:dyDescent="0.25">
      <c r="A14" s="132" t="s">
        <v>135</v>
      </c>
      <c r="B14" s="133">
        <f t="shared" si="2"/>
        <v>8.5</v>
      </c>
      <c r="C14" s="133"/>
      <c r="D14" s="132">
        <v>1.25</v>
      </c>
      <c r="E14" s="132">
        <v>0.1</v>
      </c>
      <c r="F14" s="133"/>
      <c r="G14" s="133"/>
      <c r="H14" s="134">
        <v>1</v>
      </c>
      <c r="I14" s="133"/>
      <c r="J14" s="133"/>
      <c r="K14" s="133">
        <v>1.5</v>
      </c>
      <c r="L14" s="133">
        <v>1</v>
      </c>
      <c r="M14" s="133">
        <v>2</v>
      </c>
      <c r="N14" s="133">
        <v>5</v>
      </c>
      <c r="O14" s="133">
        <v>1</v>
      </c>
      <c r="P14" s="133">
        <v>0.7</v>
      </c>
      <c r="Q14" s="132"/>
      <c r="R14" s="135">
        <v>0.2</v>
      </c>
      <c r="S14" s="136"/>
      <c r="T14" s="136">
        <v>0.12</v>
      </c>
      <c r="U14" s="136">
        <v>0.06</v>
      </c>
      <c r="V14" s="136">
        <v>0.03</v>
      </c>
      <c r="W14" s="137"/>
      <c r="X14" s="138">
        <f t="shared" si="1"/>
        <v>0.41000000000000003</v>
      </c>
      <c r="Y14" s="133">
        <v>0.3</v>
      </c>
      <c r="Z14" s="133">
        <v>0.3</v>
      </c>
      <c r="AA14" s="133"/>
      <c r="AB14" s="134"/>
      <c r="AC14" s="134"/>
      <c r="AD14" s="134"/>
      <c r="AE14" s="134">
        <v>25</v>
      </c>
      <c r="AF14" s="133"/>
      <c r="AG14" s="133"/>
      <c r="AH14" s="133"/>
      <c r="AI14" s="133"/>
      <c r="AJ14" s="133"/>
      <c r="AK14" s="133"/>
      <c r="AL14" s="133"/>
      <c r="AM14" s="133"/>
      <c r="AN14" s="133">
        <v>3</v>
      </c>
      <c r="AO14" s="133"/>
      <c r="AP14" s="133"/>
      <c r="AQ14" s="133"/>
      <c r="AR14" s="133"/>
      <c r="AS14" s="133"/>
      <c r="AT14" s="135">
        <v>1</v>
      </c>
      <c r="AU14" s="136">
        <v>3.25</v>
      </c>
      <c r="AV14" s="136">
        <v>3.25</v>
      </c>
      <c r="AW14" s="136"/>
      <c r="AX14" s="137">
        <v>1</v>
      </c>
    </row>
    <row r="15" spans="1:50" x14ac:dyDescent="0.25">
      <c r="A15" s="132" t="s">
        <v>137</v>
      </c>
      <c r="B15" s="133">
        <f t="shared" si="2"/>
        <v>9.5</v>
      </c>
      <c r="C15" s="133"/>
      <c r="D15" s="132"/>
      <c r="E15" s="132">
        <v>0.1</v>
      </c>
      <c r="F15" s="133">
        <v>1.5</v>
      </c>
      <c r="G15" s="133"/>
      <c r="H15" s="134">
        <v>1</v>
      </c>
      <c r="I15" s="133"/>
      <c r="J15" s="133"/>
      <c r="K15" s="133">
        <v>1.5</v>
      </c>
      <c r="L15" s="133">
        <v>1</v>
      </c>
      <c r="M15" s="133">
        <v>2</v>
      </c>
      <c r="N15" s="133">
        <v>5</v>
      </c>
      <c r="O15" s="133">
        <v>1</v>
      </c>
      <c r="P15" s="133">
        <v>0.7</v>
      </c>
      <c r="Q15" s="132"/>
      <c r="R15" s="135">
        <v>0.2</v>
      </c>
      <c r="S15" s="136"/>
      <c r="T15" s="136">
        <v>0.12</v>
      </c>
      <c r="U15" s="136">
        <v>0.06</v>
      </c>
      <c r="V15" s="136">
        <v>0.03</v>
      </c>
      <c r="W15" s="137"/>
      <c r="X15" s="138">
        <f t="shared" si="1"/>
        <v>0.41000000000000003</v>
      </c>
      <c r="Y15" s="133">
        <v>0.3</v>
      </c>
      <c r="Z15" s="133">
        <v>0.3</v>
      </c>
      <c r="AA15" s="133"/>
      <c r="AB15" s="134"/>
      <c r="AC15" s="134"/>
      <c r="AD15" s="134"/>
      <c r="AE15" s="134">
        <v>25</v>
      </c>
      <c r="AF15" s="133"/>
      <c r="AG15" s="133"/>
      <c r="AH15" s="133"/>
      <c r="AI15" s="133"/>
      <c r="AJ15" s="133"/>
      <c r="AK15" s="133"/>
      <c r="AL15" s="133"/>
      <c r="AM15" s="133"/>
      <c r="AN15" s="133">
        <v>3</v>
      </c>
      <c r="AO15" s="133"/>
      <c r="AP15" s="133"/>
      <c r="AQ15" s="133"/>
      <c r="AR15" s="133"/>
      <c r="AS15" s="133"/>
      <c r="AT15" s="135">
        <v>2</v>
      </c>
      <c r="AU15" s="136">
        <v>2.75</v>
      </c>
      <c r="AV15" s="136">
        <v>2.75</v>
      </c>
      <c r="AW15" s="136"/>
      <c r="AX15" s="137">
        <v>2</v>
      </c>
    </row>
    <row r="16" spans="1:50" x14ac:dyDescent="0.25">
      <c r="A16" s="125" t="s">
        <v>140</v>
      </c>
      <c r="B16" s="126">
        <f t="shared" si="2"/>
        <v>8</v>
      </c>
      <c r="C16" s="126"/>
      <c r="D16" s="125">
        <v>1.25</v>
      </c>
      <c r="E16" s="125">
        <v>0.1</v>
      </c>
      <c r="F16" s="126"/>
      <c r="G16" s="126"/>
      <c r="H16" s="127">
        <v>1</v>
      </c>
      <c r="I16" s="126"/>
      <c r="J16" s="126"/>
      <c r="K16" s="126">
        <v>1.5</v>
      </c>
      <c r="L16" s="126">
        <v>1</v>
      </c>
      <c r="M16" s="126">
        <v>3</v>
      </c>
      <c r="N16" s="126">
        <v>5</v>
      </c>
      <c r="O16" s="126">
        <v>1</v>
      </c>
      <c r="P16" s="126">
        <v>0.6</v>
      </c>
      <c r="Q16" s="125">
        <v>1</v>
      </c>
      <c r="R16" s="128">
        <v>0.3</v>
      </c>
      <c r="S16" s="129"/>
      <c r="T16" s="129">
        <v>0.12</v>
      </c>
      <c r="U16" s="129">
        <v>0.06</v>
      </c>
      <c r="V16" s="129">
        <v>0.03</v>
      </c>
      <c r="W16" s="130"/>
      <c r="X16" s="131">
        <f t="shared" si="1"/>
        <v>0.51</v>
      </c>
      <c r="Y16" s="126">
        <v>0.3</v>
      </c>
      <c r="Z16" s="126">
        <v>0.3</v>
      </c>
      <c r="AA16" s="126">
        <v>0.5</v>
      </c>
      <c r="AB16" s="127">
        <v>1</v>
      </c>
      <c r="AC16" s="127">
        <v>1</v>
      </c>
      <c r="AD16" s="127"/>
      <c r="AE16" s="127">
        <v>25</v>
      </c>
      <c r="AF16" s="126"/>
      <c r="AG16" s="126"/>
      <c r="AH16" s="126">
        <v>2</v>
      </c>
      <c r="AI16" s="126"/>
      <c r="AJ16" s="126"/>
      <c r="AK16" s="126"/>
      <c r="AL16" s="126"/>
      <c r="AM16" s="126"/>
      <c r="AN16" s="126"/>
      <c r="AO16" s="126"/>
      <c r="AP16" s="126">
        <v>2</v>
      </c>
      <c r="AQ16" s="126"/>
      <c r="AR16" s="126"/>
      <c r="AS16" s="126"/>
      <c r="AT16" s="128">
        <v>2</v>
      </c>
      <c r="AU16" s="129">
        <v>4</v>
      </c>
      <c r="AV16" s="129"/>
      <c r="AW16" s="129"/>
      <c r="AX16" s="130">
        <v>2</v>
      </c>
    </row>
    <row r="17" spans="1:50" x14ac:dyDescent="0.25">
      <c r="A17" s="125" t="s">
        <v>141</v>
      </c>
      <c r="B17" s="126">
        <f t="shared" si="2"/>
        <v>11</v>
      </c>
      <c r="C17" s="126"/>
      <c r="D17" s="125">
        <v>1.25</v>
      </c>
      <c r="E17" s="125">
        <v>0.1</v>
      </c>
      <c r="F17" s="126"/>
      <c r="G17" s="126"/>
      <c r="H17" s="127">
        <v>1</v>
      </c>
      <c r="I17" s="126"/>
      <c r="J17" s="126"/>
      <c r="K17" s="126">
        <v>1.5</v>
      </c>
      <c r="L17" s="126">
        <v>1</v>
      </c>
      <c r="M17" s="126">
        <v>3</v>
      </c>
      <c r="N17" s="126">
        <v>5</v>
      </c>
      <c r="O17" s="126">
        <v>1</v>
      </c>
      <c r="P17" s="126">
        <v>1</v>
      </c>
      <c r="Q17" s="125">
        <v>1</v>
      </c>
      <c r="R17" s="128">
        <v>0.3</v>
      </c>
      <c r="S17" s="129">
        <v>0.2</v>
      </c>
      <c r="T17" s="129"/>
      <c r="U17" s="129">
        <v>0.06</v>
      </c>
      <c r="V17" s="129"/>
      <c r="W17" s="130">
        <v>0.04</v>
      </c>
      <c r="X17" s="131">
        <f t="shared" si="1"/>
        <v>0.60000000000000009</v>
      </c>
      <c r="Y17" s="126">
        <v>0.3</v>
      </c>
      <c r="Z17" s="126">
        <v>0.3</v>
      </c>
      <c r="AA17" s="126">
        <v>0.5</v>
      </c>
      <c r="AB17" s="127">
        <v>1</v>
      </c>
      <c r="AC17" s="127">
        <v>1</v>
      </c>
      <c r="AD17" s="127"/>
      <c r="AE17" s="127">
        <v>25</v>
      </c>
      <c r="AF17" s="126"/>
      <c r="AG17" s="126"/>
      <c r="AH17" s="126"/>
      <c r="AI17" s="126"/>
      <c r="AJ17" s="126"/>
      <c r="AK17" s="126"/>
      <c r="AL17" s="126"/>
      <c r="AM17" s="126"/>
      <c r="AN17" s="126"/>
      <c r="AO17" s="126">
        <v>1</v>
      </c>
      <c r="AP17" s="126">
        <v>2</v>
      </c>
      <c r="AQ17" s="126"/>
      <c r="AR17" s="126"/>
      <c r="AS17" s="126"/>
      <c r="AT17" s="128">
        <v>1.5</v>
      </c>
      <c r="AU17" s="129">
        <v>4</v>
      </c>
      <c r="AV17" s="129">
        <v>4</v>
      </c>
      <c r="AW17" s="129"/>
      <c r="AX17" s="130">
        <v>1.5</v>
      </c>
    </row>
    <row r="18" spans="1:50" x14ac:dyDescent="0.25">
      <c r="A18" s="132" t="s">
        <v>142</v>
      </c>
      <c r="B18" s="133">
        <f t="shared" si="2"/>
        <v>10</v>
      </c>
      <c r="C18" s="133"/>
      <c r="D18" s="132">
        <v>1.25</v>
      </c>
      <c r="E18" s="132">
        <v>0.1</v>
      </c>
      <c r="F18" s="133"/>
      <c r="G18" s="133">
        <v>2</v>
      </c>
      <c r="H18" s="134">
        <v>1</v>
      </c>
      <c r="I18" s="133">
        <v>120</v>
      </c>
      <c r="J18" s="133">
        <v>4</v>
      </c>
      <c r="K18" s="133">
        <v>1.5</v>
      </c>
      <c r="L18" s="133">
        <v>1</v>
      </c>
      <c r="M18" s="133">
        <v>2</v>
      </c>
      <c r="N18" s="133">
        <v>5</v>
      </c>
      <c r="O18" s="133">
        <v>1</v>
      </c>
      <c r="P18" s="133">
        <v>1</v>
      </c>
      <c r="Q18" s="132"/>
      <c r="R18" s="135">
        <v>0.3</v>
      </c>
      <c r="S18" s="136"/>
      <c r="T18" s="136">
        <v>0.12</v>
      </c>
      <c r="U18" s="136">
        <v>0.06</v>
      </c>
      <c r="V18" s="136">
        <v>0.03</v>
      </c>
      <c r="W18" s="137"/>
      <c r="X18" s="138">
        <f t="shared" si="1"/>
        <v>0.51</v>
      </c>
      <c r="Y18" s="133">
        <v>0.3</v>
      </c>
      <c r="Z18" s="133">
        <v>0.3</v>
      </c>
      <c r="AA18" s="133"/>
      <c r="AB18" s="134"/>
      <c r="AC18" s="134"/>
      <c r="AD18" s="134"/>
      <c r="AE18" s="134">
        <v>25</v>
      </c>
      <c r="AF18" s="133"/>
      <c r="AG18" s="133"/>
      <c r="AH18" s="133"/>
      <c r="AI18" s="133"/>
      <c r="AJ18" s="133"/>
      <c r="AK18" s="133"/>
      <c r="AL18" s="133"/>
      <c r="AM18" s="133"/>
      <c r="AN18" s="133">
        <v>1</v>
      </c>
      <c r="AO18" s="133">
        <v>2</v>
      </c>
      <c r="AP18" s="133"/>
      <c r="AQ18" s="133"/>
      <c r="AR18" s="133"/>
      <c r="AS18" s="133"/>
      <c r="AT18" s="135">
        <v>1</v>
      </c>
      <c r="AU18" s="136">
        <v>4</v>
      </c>
      <c r="AV18" s="136">
        <v>4</v>
      </c>
      <c r="AW18" s="136"/>
      <c r="AX18" s="137">
        <v>1</v>
      </c>
    </row>
    <row r="19" spans="1:50" x14ac:dyDescent="0.25">
      <c r="A19" s="132" t="s">
        <v>143</v>
      </c>
      <c r="B19" s="133">
        <v>10</v>
      </c>
      <c r="C19" s="133"/>
      <c r="D19" s="132">
        <v>1.25</v>
      </c>
      <c r="E19" s="132">
        <v>0.1</v>
      </c>
      <c r="F19" s="133"/>
      <c r="G19" s="133">
        <v>2</v>
      </c>
      <c r="H19" s="134">
        <v>1</v>
      </c>
      <c r="I19" s="133">
        <v>60</v>
      </c>
      <c r="J19" s="133">
        <v>4</v>
      </c>
      <c r="K19" s="133">
        <v>1.5</v>
      </c>
      <c r="L19" s="133">
        <v>1</v>
      </c>
      <c r="M19" s="133">
        <v>2</v>
      </c>
      <c r="N19" s="133">
        <v>5</v>
      </c>
      <c r="O19" s="133">
        <v>1</v>
      </c>
      <c r="P19" s="133">
        <v>1</v>
      </c>
      <c r="Q19" s="132"/>
      <c r="R19" s="135">
        <v>0.3</v>
      </c>
      <c r="S19" s="136"/>
      <c r="T19" s="136">
        <v>0.12</v>
      </c>
      <c r="U19" s="136">
        <v>0.06</v>
      </c>
      <c r="V19" s="136">
        <v>0.03</v>
      </c>
      <c r="W19" s="137"/>
      <c r="X19" s="138">
        <f t="shared" si="1"/>
        <v>0.51</v>
      </c>
      <c r="Y19" s="133">
        <v>0.3</v>
      </c>
      <c r="Z19" s="133">
        <v>0.3</v>
      </c>
      <c r="AA19" s="133"/>
      <c r="AB19" s="134"/>
      <c r="AC19" s="134"/>
      <c r="AD19" s="134"/>
      <c r="AE19" s="134">
        <v>25</v>
      </c>
      <c r="AF19" s="133"/>
      <c r="AG19" s="133"/>
      <c r="AH19" s="133"/>
      <c r="AI19" s="133"/>
      <c r="AJ19" s="133"/>
      <c r="AK19" s="133"/>
      <c r="AL19" s="133"/>
      <c r="AM19" s="133"/>
      <c r="AN19" s="133">
        <v>1</v>
      </c>
      <c r="AO19" s="133">
        <v>2</v>
      </c>
      <c r="AP19" s="133"/>
      <c r="AQ19" s="133"/>
      <c r="AR19" s="133"/>
      <c r="AS19" s="133"/>
      <c r="AT19" s="135">
        <v>1</v>
      </c>
      <c r="AU19" s="136">
        <v>4</v>
      </c>
      <c r="AV19" s="136">
        <v>4</v>
      </c>
      <c r="AW19" s="136"/>
      <c r="AX19" s="137">
        <v>1</v>
      </c>
    </row>
    <row r="20" spans="1:50" x14ac:dyDescent="0.25">
      <c r="A20" s="132" t="s">
        <v>144</v>
      </c>
      <c r="B20" s="133">
        <f t="shared" si="2"/>
        <v>5.25</v>
      </c>
      <c r="C20" s="133"/>
      <c r="D20" s="132">
        <v>1.25</v>
      </c>
      <c r="E20" s="132">
        <v>0.1</v>
      </c>
      <c r="F20" s="133"/>
      <c r="G20" s="133"/>
      <c r="H20" s="134">
        <v>1</v>
      </c>
      <c r="I20" s="133"/>
      <c r="J20" s="133"/>
      <c r="K20" s="133">
        <v>1.5</v>
      </c>
      <c r="L20" s="133">
        <v>1</v>
      </c>
      <c r="M20" s="133">
        <v>2</v>
      </c>
      <c r="N20" s="133">
        <v>5</v>
      </c>
      <c r="O20" s="133">
        <v>1</v>
      </c>
      <c r="P20" s="133">
        <v>1</v>
      </c>
      <c r="Q20" s="132"/>
      <c r="R20" s="135">
        <v>0.3</v>
      </c>
      <c r="S20" s="136">
        <v>0.2</v>
      </c>
      <c r="T20" s="136">
        <v>0.12</v>
      </c>
      <c r="U20" s="136">
        <v>0.06</v>
      </c>
      <c r="V20" s="136">
        <v>0.03</v>
      </c>
      <c r="W20" s="137"/>
      <c r="X20" s="138">
        <f t="shared" si="1"/>
        <v>0.71</v>
      </c>
      <c r="Y20" s="133">
        <v>0.3</v>
      </c>
      <c r="Z20" s="133">
        <v>0.3</v>
      </c>
      <c r="AA20" s="133">
        <v>0.3</v>
      </c>
      <c r="AB20" s="134"/>
      <c r="AC20" s="134"/>
      <c r="AD20" s="134"/>
      <c r="AE20" s="134">
        <v>25</v>
      </c>
      <c r="AF20" s="133"/>
      <c r="AG20" s="133">
        <v>1</v>
      </c>
      <c r="AH20" s="133"/>
      <c r="AI20" s="133"/>
      <c r="AJ20" s="133"/>
      <c r="AK20" s="133"/>
      <c r="AL20" s="133"/>
      <c r="AM20" s="134">
        <v>1</v>
      </c>
      <c r="AN20" s="134"/>
      <c r="AO20" s="134">
        <v>1</v>
      </c>
      <c r="AP20" s="133"/>
      <c r="AQ20" s="134">
        <v>1</v>
      </c>
      <c r="AR20" s="133">
        <v>2</v>
      </c>
      <c r="AS20" s="133"/>
      <c r="AT20" s="135">
        <v>1.5</v>
      </c>
      <c r="AU20" s="136">
        <v>3.75</v>
      </c>
      <c r="AV20" s="136"/>
      <c r="AW20" s="136"/>
      <c r="AX20" s="137"/>
    </row>
    <row r="21" spans="1:50" x14ac:dyDescent="0.25">
      <c r="A21" s="132" t="s">
        <v>145</v>
      </c>
      <c r="B21" s="133">
        <f t="shared" si="2"/>
        <v>11</v>
      </c>
      <c r="C21" s="133"/>
      <c r="D21" s="132">
        <v>1.25</v>
      </c>
      <c r="E21" s="132">
        <v>0.1</v>
      </c>
      <c r="F21" s="133"/>
      <c r="G21" s="133"/>
      <c r="H21" s="134">
        <v>1</v>
      </c>
      <c r="I21" s="133"/>
      <c r="J21" s="133"/>
      <c r="K21" s="133">
        <v>1.5</v>
      </c>
      <c r="L21" s="133">
        <v>1</v>
      </c>
      <c r="M21" s="133">
        <v>2</v>
      </c>
      <c r="N21" s="133">
        <v>5</v>
      </c>
      <c r="O21" s="133">
        <v>1</v>
      </c>
      <c r="P21" s="133">
        <v>1</v>
      </c>
      <c r="Q21" s="132"/>
      <c r="R21" s="135">
        <v>0.3</v>
      </c>
      <c r="S21" s="136">
        <v>0.2</v>
      </c>
      <c r="T21" s="136">
        <v>0.12</v>
      </c>
      <c r="U21" s="136">
        <v>0.06</v>
      </c>
      <c r="V21" s="136">
        <v>0.03</v>
      </c>
      <c r="W21" s="137"/>
      <c r="X21" s="138">
        <f t="shared" si="1"/>
        <v>0.71</v>
      </c>
      <c r="Y21" s="133">
        <v>0.3</v>
      </c>
      <c r="Z21" s="133">
        <v>0.3</v>
      </c>
      <c r="AA21" s="133">
        <v>0.3</v>
      </c>
      <c r="AB21" s="134"/>
      <c r="AC21" s="134"/>
      <c r="AD21" s="134"/>
      <c r="AE21" s="134">
        <v>25</v>
      </c>
      <c r="AF21" s="133"/>
      <c r="AG21" s="133">
        <v>2</v>
      </c>
      <c r="AH21" s="133"/>
      <c r="AI21" s="133"/>
      <c r="AJ21" s="133"/>
      <c r="AK21" s="133"/>
      <c r="AL21" s="133"/>
      <c r="AM21" s="134">
        <v>2</v>
      </c>
      <c r="AN21" s="134"/>
      <c r="AO21" s="134">
        <v>2</v>
      </c>
      <c r="AP21" s="133"/>
      <c r="AQ21" s="134">
        <v>2</v>
      </c>
      <c r="AR21" s="133">
        <v>2</v>
      </c>
      <c r="AS21" s="133"/>
      <c r="AT21" s="135">
        <v>1.5</v>
      </c>
      <c r="AU21" s="136">
        <v>4</v>
      </c>
      <c r="AV21" s="136"/>
      <c r="AW21" s="136">
        <v>4</v>
      </c>
      <c r="AX21" s="137">
        <v>1.5</v>
      </c>
    </row>
    <row r="22" spans="1:50" x14ac:dyDescent="0.25">
      <c r="A22" s="132" t="s">
        <v>146</v>
      </c>
      <c r="B22" s="133">
        <f t="shared" si="2"/>
        <v>6.5</v>
      </c>
      <c r="C22" s="133"/>
      <c r="D22" s="132"/>
      <c r="E22" s="132"/>
      <c r="F22" s="132"/>
      <c r="G22" s="132"/>
      <c r="H22" s="134">
        <v>1</v>
      </c>
      <c r="I22" s="133"/>
      <c r="J22" s="133"/>
      <c r="K22" s="133">
        <v>1.5</v>
      </c>
      <c r="L22" s="133">
        <v>1</v>
      </c>
      <c r="M22" s="133">
        <v>2</v>
      </c>
      <c r="N22" s="133">
        <v>5</v>
      </c>
      <c r="O22" s="133">
        <v>1</v>
      </c>
      <c r="P22" s="133">
        <v>0.5</v>
      </c>
      <c r="Q22" s="132"/>
      <c r="R22" s="135">
        <v>0.2</v>
      </c>
      <c r="S22" s="136"/>
      <c r="T22" s="136">
        <v>0.1</v>
      </c>
      <c r="U22" s="136">
        <v>0.06</v>
      </c>
      <c r="V22" s="136"/>
      <c r="W22" s="137"/>
      <c r="X22" s="138">
        <f t="shared" si="1"/>
        <v>0.36000000000000004</v>
      </c>
      <c r="Y22" s="133">
        <v>0.2</v>
      </c>
      <c r="Z22" s="133">
        <v>0.3</v>
      </c>
      <c r="AA22" s="133"/>
      <c r="AB22" s="134"/>
      <c r="AC22" s="134"/>
      <c r="AD22" s="134"/>
      <c r="AE22" s="134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9">
        <v>0.75</v>
      </c>
      <c r="AU22" s="140">
        <v>5</v>
      </c>
      <c r="AV22" s="140"/>
      <c r="AW22" s="140"/>
      <c r="AX22" s="141">
        <v>0.75</v>
      </c>
    </row>
    <row r="23" spans="1:50" x14ac:dyDescent="0.25">
      <c r="A23" s="132" t="s">
        <v>147</v>
      </c>
      <c r="B23" s="133">
        <f t="shared" si="2"/>
        <v>4</v>
      </c>
      <c r="C23" s="133"/>
      <c r="D23" s="132"/>
      <c r="E23" s="132"/>
      <c r="F23" s="132"/>
      <c r="G23" s="132"/>
      <c r="H23" s="134">
        <v>1</v>
      </c>
      <c r="I23" s="133"/>
      <c r="J23" s="133"/>
      <c r="K23" s="133">
        <v>1.5</v>
      </c>
      <c r="L23" s="133">
        <v>1</v>
      </c>
      <c r="M23" s="133">
        <v>2</v>
      </c>
      <c r="N23" s="133">
        <v>5</v>
      </c>
      <c r="O23" s="133">
        <v>1</v>
      </c>
      <c r="P23" s="133">
        <v>0.5</v>
      </c>
      <c r="Q23" s="132"/>
      <c r="R23" s="135">
        <v>0.2</v>
      </c>
      <c r="S23" s="136"/>
      <c r="T23" s="136">
        <v>0.1</v>
      </c>
      <c r="U23" s="136"/>
      <c r="V23" s="136"/>
      <c r="W23" s="137"/>
      <c r="X23" s="138">
        <f t="shared" si="1"/>
        <v>0.30000000000000004</v>
      </c>
      <c r="Y23" s="133">
        <v>0.2</v>
      </c>
      <c r="Z23" s="133">
        <v>0.3</v>
      </c>
      <c r="AA23" s="133"/>
      <c r="AB23" s="134"/>
      <c r="AC23" s="134"/>
      <c r="AD23" s="134"/>
      <c r="AE23" s="134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9"/>
      <c r="AU23" s="140">
        <v>4</v>
      </c>
      <c r="AV23" s="140"/>
      <c r="AW23" s="140"/>
      <c r="AX23" s="141"/>
    </row>
    <row r="24" spans="1:50" x14ac:dyDescent="0.25">
      <c r="A24" s="132" t="s">
        <v>148</v>
      </c>
      <c r="B24" s="133">
        <f t="shared" si="2"/>
        <v>3</v>
      </c>
      <c r="C24" s="133"/>
      <c r="D24" s="132">
        <v>0.5</v>
      </c>
      <c r="E24" s="132"/>
      <c r="F24" s="132"/>
      <c r="G24" s="132"/>
      <c r="H24" s="134">
        <v>1</v>
      </c>
      <c r="I24" s="133"/>
      <c r="J24" s="133"/>
      <c r="K24" s="133">
        <v>1.5</v>
      </c>
      <c r="L24" s="133">
        <v>1</v>
      </c>
      <c r="M24" s="133">
        <v>2</v>
      </c>
      <c r="N24" s="133">
        <v>5</v>
      </c>
      <c r="O24" s="133">
        <v>1</v>
      </c>
      <c r="P24" s="133">
        <v>0.3</v>
      </c>
      <c r="Q24" s="132"/>
      <c r="R24" s="135">
        <v>0.2</v>
      </c>
      <c r="S24" s="136"/>
      <c r="T24" s="136">
        <v>0.1</v>
      </c>
      <c r="U24" s="136"/>
      <c r="V24" s="136">
        <v>0.03</v>
      </c>
      <c r="W24" s="137"/>
      <c r="X24" s="138">
        <f t="shared" si="1"/>
        <v>0.33000000000000007</v>
      </c>
      <c r="Y24" s="133">
        <v>0.2</v>
      </c>
      <c r="Z24" s="133">
        <v>0.3</v>
      </c>
      <c r="AA24" s="133"/>
      <c r="AB24" s="134"/>
      <c r="AC24" s="134"/>
      <c r="AD24" s="134"/>
      <c r="AE24" s="134"/>
      <c r="AF24" s="133"/>
      <c r="AG24" s="133"/>
      <c r="AH24" s="133"/>
      <c r="AI24" s="133"/>
      <c r="AJ24" s="133"/>
      <c r="AK24" s="133"/>
      <c r="AL24" s="133">
        <v>2</v>
      </c>
      <c r="AM24" s="133"/>
      <c r="AN24" s="133">
        <v>2</v>
      </c>
      <c r="AO24" s="133"/>
      <c r="AP24" s="133"/>
      <c r="AQ24" s="133"/>
      <c r="AR24" s="133"/>
      <c r="AS24" s="133"/>
      <c r="AT24" s="139">
        <v>0.25</v>
      </c>
      <c r="AU24" s="140">
        <v>2.5</v>
      </c>
      <c r="AV24" s="140"/>
      <c r="AW24" s="140"/>
      <c r="AX24" s="141">
        <v>0.25</v>
      </c>
    </row>
    <row r="25" spans="1:50" ht="15.75" thickBot="1" x14ac:dyDescent="0.3">
      <c r="A25" s="132" t="s">
        <v>149</v>
      </c>
      <c r="B25" s="133">
        <f t="shared" si="2"/>
        <v>2.5</v>
      </c>
      <c r="C25" s="133"/>
      <c r="D25" s="132"/>
      <c r="E25" s="132"/>
      <c r="F25" s="132"/>
      <c r="G25" s="132"/>
      <c r="H25" s="134">
        <v>1</v>
      </c>
      <c r="I25" s="133"/>
      <c r="J25" s="133"/>
      <c r="K25" s="133">
        <v>1.5</v>
      </c>
      <c r="L25" s="133">
        <v>1</v>
      </c>
      <c r="M25" s="133">
        <v>2</v>
      </c>
      <c r="N25" s="133">
        <v>5</v>
      </c>
      <c r="O25" s="133">
        <v>1</v>
      </c>
      <c r="P25" s="133">
        <v>0.3</v>
      </c>
      <c r="Q25" s="132"/>
      <c r="R25" s="142">
        <v>0.15</v>
      </c>
      <c r="S25" s="143"/>
      <c r="T25" s="143">
        <v>0.1</v>
      </c>
      <c r="U25" s="143"/>
      <c r="V25" s="143">
        <v>0.05</v>
      </c>
      <c r="W25" s="144"/>
      <c r="X25" s="145">
        <f t="shared" si="1"/>
        <v>0.3</v>
      </c>
      <c r="Y25" s="133">
        <v>0.2</v>
      </c>
      <c r="Z25" s="133">
        <v>0.3</v>
      </c>
      <c r="AA25" s="133"/>
      <c r="AB25" s="134"/>
      <c r="AC25" s="134"/>
      <c r="AD25" s="134"/>
      <c r="AE25" s="134"/>
      <c r="AF25" s="133"/>
      <c r="AG25" s="133"/>
      <c r="AH25" s="133"/>
      <c r="AI25" s="133"/>
      <c r="AJ25" s="133"/>
      <c r="AK25" s="133"/>
      <c r="AL25" s="133">
        <v>2</v>
      </c>
      <c r="AM25" s="133"/>
      <c r="AN25" s="133">
        <v>2</v>
      </c>
      <c r="AO25" s="133"/>
      <c r="AP25" s="133"/>
      <c r="AQ25" s="133"/>
      <c r="AR25" s="133"/>
      <c r="AS25" s="133"/>
      <c r="AT25" s="146">
        <v>0.25</v>
      </c>
      <c r="AU25" s="147">
        <v>2</v>
      </c>
      <c r="AV25" s="147"/>
      <c r="AW25" s="147"/>
      <c r="AX25" s="148">
        <v>0.25</v>
      </c>
    </row>
    <row r="26" spans="1:50" x14ac:dyDescent="0.25">
      <c r="A26" s="132"/>
      <c r="B26" s="133"/>
      <c r="C26" s="133"/>
      <c r="D26" s="132"/>
      <c r="E26" s="132"/>
      <c r="F26" s="132"/>
      <c r="G26" s="132"/>
      <c r="H26" s="133"/>
      <c r="I26" s="133"/>
      <c r="J26" s="133"/>
      <c r="K26" s="133"/>
      <c r="L26" s="133"/>
      <c r="M26" s="133"/>
      <c r="N26" s="149"/>
      <c r="O26" s="149"/>
      <c r="P26" s="149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</row>
    <row r="27" spans="1:50" ht="15.75" thickBot="1" x14ac:dyDescent="0.3">
      <c r="A27" s="132"/>
      <c r="B27" s="133"/>
      <c r="C27" s="133"/>
      <c r="D27" s="132"/>
      <c r="E27" s="132"/>
      <c r="F27" s="132"/>
      <c r="G27" s="132"/>
      <c r="H27" s="133"/>
      <c r="I27" s="133"/>
      <c r="J27" s="133"/>
      <c r="K27" s="133"/>
      <c r="L27" s="133"/>
      <c r="M27" s="133"/>
      <c r="N27" s="149"/>
      <c r="O27" s="149"/>
      <c r="P27" s="149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</row>
    <row r="28" spans="1:50" ht="15.75" thickBot="1" x14ac:dyDescent="0.3">
      <c r="A28" s="104"/>
      <c r="B28" s="200" t="s">
        <v>3782</v>
      </c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2"/>
    </row>
    <row r="29" spans="1:50" ht="15.75" thickBot="1" x14ac:dyDescent="0.3"/>
    <row r="30" spans="1:50" x14ac:dyDescent="0.25">
      <c r="A30" s="114" t="s">
        <v>154</v>
      </c>
      <c r="B30" s="115" t="str">
        <f>STIMA!B5</f>
        <v>B.1</v>
      </c>
      <c r="C30" s="116" t="s">
        <v>156</v>
      </c>
      <c r="D30" s="115">
        <f>STIMA!B3</f>
        <v>3</v>
      </c>
      <c r="E30" s="123">
        <f>STIMA!O61</f>
        <v>8106.0105672277459</v>
      </c>
      <c r="F30" s="124" t="s">
        <v>119</v>
      </c>
    </row>
    <row r="31" spans="1:50" ht="15.75" thickBot="1" x14ac:dyDescent="0.3">
      <c r="A31" s="117" t="s">
        <v>155</v>
      </c>
      <c r="B31" s="118">
        <f>STIMA!S61</f>
        <v>0</v>
      </c>
      <c r="C31" s="119">
        <f>STIMA!W28</f>
        <v>0</v>
      </c>
      <c r="D31" s="120" t="s">
        <v>36</v>
      </c>
      <c r="E31" s="121" t="e">
        <f>B31/C31</f>
        <v>#DIV/0!</v>
      </c>
      <c r="F31" s="122" t="s">
        <v>119</v>
      </c>
    </row>
    <row r="33" spans="15:15" x14ac:dyDescent="0.25">
      <c r="O33" s="113"/>
    </row>
  </sheetData>
  <sheetProtection algorithmName="SHA-512" hashValue="bUS9ztJg1W1qGKJ07tYgyumvUjsyRBvyVg0vDSe+iQ70et1TuXc3TbNM430jGj8jFsFx5pwflVvb7VglDY41bw==" saltValue="XxUiWcL9Zt8EtY0OCuuJpQ==" spinCount="100000" sheet="1" objects="1" scenarios="1"/>
  <mergeCells count="1">
    <mergeCell ref="B28:AX28"/>
  </mergeCells>
  <conditionalFormatting sqref="A3:A25">
    <cfRule type="cellIs" dxfId="36" priority="3" stopIfTrue="1" operator="equal">
      <formula>$B$30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="130" zoomScaleNormal="130" workbookViewId="0">
      <selection activeCell="L24" sqref="L24"/>
    </sheetView>
  </sheetViews>
  <sheetFormatPr defaultRowHeight="11.25" x14ac:dyDescent="0.2"/>
  <cols>
    <col min="1" max="1" width="33.85546875" style="81" bestFit="1" customWidth="1"/>
    <col min="2" max="2" width="10.85546875" style="81" customWidth="1"/>
    <col min="3" max="3" width="6" style="81" bestFit="1" customWidth="1"/>
    <col min="4" max="4" width="5.140625" style="81" bestFit="1" customWidth="1"/>
    <col min="5" max="16384" width="9.140625" style="81"/>
  </cols>
  <sheetData>
    <row r="1" spans="1:4" ht="12.75" x14ac:dyDescent="0.25">
      <c r="A1" s="80" t="s">
        <v>30</v>
      </c>
    </row>
    <row r="2" spans="1:4" ht="12.75" x14ac:dyDescent="0.25">
      <c r="A2" s="82" t="s">
        <v>7</v>
      </c>
      <c r="B2" s="83">
        <f>SUMIF(STIMA!$H$2:$H$48,CAT!A2,STIMA!$O$2:$O$48)</f>
        <v>640.02432719570174</v>
      </c>
      <c r="C2" s="84">
        <f t="shared" ref="C2:C7" si="0">B2/$B$26</f>
        <v>1</v>
      </c>
      <c r="D2" s="84">
        <f>B2/$B$27</f>
        <v>9.4231939255791902E-2</v>
      </c>
    </row>
    <row r="3" spans="1:4" ht="12.75" x14ac:dyDescent="0.25">
      <c r="A3" s="82" t="s">
        <v>8</v>
      </c>
      <c r="B3" s="83">
        <f>SUMIF(STIMA!$H$2:$H$48,CAT!A3,STIMA!$O$2:$O$48)</f>
        <v>0</v>
      </c>
      <c r="C3" s="84">
        <f t="shared" si="0"/>
        <v>0</v>
      </c>
      <c r="D3" s="84">
        <f t="shared" ref="D3:D23" si="1">B3/$B$27</f>
        <v>0</v>
      </c>
    </row>
    <row r="4" spans="1:4" ht="12.75" x14ac:dyDescent="0.25">
      <c r="A4" s="82" t="s">
        <v>9</v>
      </c>
      <c r="B4" s="83">
        <f>SUMIF(STIMA!$H$2:$H$48,CAT!A4,STIMA!$O$2:$O$48)</f>
        <v>0</v>
      </c>
      <c r="C4" s="84">
        <f t="shared" si="0"/>
        <v>0</v>
      </c>
      <c r="D4" s="84">
        <f t="shared" si="1"/>
        <v>0</v>
      </c>
    </row>
    <row r="5" spans="1:4" ht="12.75" x14ac:dyDescent="0.25">
      <c r="A5" s="82" t="s">
        <v>10</v>
      </c>
      <c r="B5" s="83">
        <f>SUMIF(STIMA!$H$2:$H$48,CAT!A5,STIMA!$O$2:$O$48)</f>
        <v>0</v>
      </c>
      <c r="C5" s="84">
        <f t="shared" si="0"/>
        <v>0</v>
      </c>
      <c r="D5" s="84">
        <f t="shared" si="1"/>
        <v>0</v>
      </c>
    </row>
    <row r="6" spans="1:4" ht="12.75" x14ac:dyDescent="0.25">
      <c r="A6" s="82" t="s">
        <v>11</v>
      </c>
      <c r="B6" s="83">
        <f>SUMIF(STIMA!$H$2:$H$48,CAT!A6,STIMA!$O$2:$O$48)</f>
        <v>0</v>
      </c>
      <c r="C6" s="84">
        <f t="shared" si="0"/>
        <v>0</v>
      </c>
      <c r="D6" s="84">
        <f t="shared" si="1"/>
        <v>0</v>
      </c>
    </row>
    <row r="7" spans="1:4" ht="12.75" x14ac:dyDescent="0.25">
      <c r="A7" s="82" t="s">
        <v>12</v>
      </c>
      <c r="B7" s="83">
        <f>SUMIF(STIMA!$H$2:$H$48,CAT!A7,STIMA!$O$2:$O$48)</f>
        <v>0</v>
      </c>
      <c r="C7" s="84">
        <f t="shared" si="0"/>
        <v>0</v>
      </c>
      <c r="D7" s="84">
        <f t="shared" si="1"/>
        <v>0</v>
      </c>
    </row>
    <row r="8" spans="1:4" ht="12.75" x14ac:dyDescent="0.25">
      <c r="A8" s="80" t="s">
        <v>31</v>
      </c>
      <c r="B8" s="83"/>
      <c r="C8" s="84"/>
      <c r="D8" s="84"/>
    </row>
    <row r="9" spans="1:4" ht="12.75" x14ac:dyDescent="0.25">
      <c r="A9" s="82" t="s">
        <v>13</v>
      </c>
      <c r="B9" s="83">
        <f>SUMIF(STIMA!$H$2:$H$48,CAT!A9,STIMA!$O$2:$O$48)</f>
        <v>3076.1905014191475</v>
      </c>
      <c r="C9" s="84">
        <f>B9/$B$25</f>
        <v>0.50003208417500034</v>
      </c>
      <c r="D9" s="84">
        <f t="shared" si="1"/>
        <v>0.45291309119307471</v>
      </c>
    </row>
    <row r="10" spans="1:4" ht="12.75" x14ac:dyDescent="0.25">
      <c r="A10" s="82" t="s">
        <v>14</v>
      </c>
      <c r="B10" s="83">
        <f>SUMIF(STIMA!$H$2:$H$48,CAT!A10,STIMA!$O$2:$O$48)</f>
        <v>0</v>
      </c>
      <c r="C10" s="84">
        <f t="shared" ref="C10:C23" si="2">B10/$B$25</f>
        <v>0</v>
      </c>
      <c r="D10" s="84">
        <f t="shared" si="1"/>
        <v>0</v>
      </c>
    </row>
    <row r="11" spans="1:4" ht="12.75" x14ac:dyDescent="0.25">
      <c r="A11" s="82" t="s">
        <v>15</v>
      </c>
      <c r="B11" s="83">
        <f>SUMIF(STIMA!$H$2:$H$48,CAT!A11,STIMA!$O$2:$O$48)</f>
        <v>0</v>
      </c>
      <c r="C11" s="84">
        <f t="shared" si="2"/>
        <v>0</v>
      </c>
      <c r="D11" s="84">
        <f t="shared" si="1"/>
        <v>0</v>
      </c>
    </row>
    <row r="12" spans="1:4" ht="12.75" x14ac:dyDescent="0.25">
      <c r="A12" s="82" t="s">
        <v>16</v>
      </c>
      <c r="B12" s="83">
        <f>SUMIF(STIMA!$H$2:$H$48,CAT!A12,STIMA!$O$2:$O$48)</f>
        <v>0</v>
      </c>
      <c r="C12" s="84">
        <f t="shared" si="2"/>
        <v>0</v>
      </c>
      <c r="D12" s="84">
        <f t="shared" si="1"/>
        <v>0</v>
      </c>
    </row>
    <row r="13" spans="1:4" ht="12.75" x14ac:dyDescent="0.25">
      <c r="A13" s="82" t="s">
        <v>17</v>
      </c>
      <c r="B13" s="83">
        <f>SUMIF(STIMA!$H$2:$H$48,CAT!A13,STIMA!$O$2:$O$48)</f>
        <v>0</v>
      </c>
      <c r="C13" s="84">
        <f t="shared" si="2"/>
        <v>0</v>
      </c>
      <c r="D13" s="84">
        <f t="shared" si="1"/>
        <v>0</v>
      </c>
    </row>
    <row r="14" spans="1:4" ht="12.75" x14ac:dyDescent="0.25">
      <c r="A14" s="82" t="s">
        <v>18</v>
      </c>
      <c r="B14" s="83">
        <f>SUMIF(STIMA!$H$2:$H$48,CAT!A14,STIMA!$O$2:$O$48)</f>
        <v>0</v>
      </c>
      <c r="C14" s="84">
        <f t="shared" si="2"/>
        <v>0</v>
      </c>
      <c r="D14" s="84">
        <f t="shared" si="1"/>
        <v>0</v>
      </c>
    </row>
    <row r="15" spans="1:4" ht="12.75" x14ac:dyDescent="0.25">
      <c r="A15" s="82" t="s">
        <v>19</v>
      </c>
      <c r="B15" s="83">
        <f>SUMIF(STIMA!$H$2:$H$48,CAT!A15,STIMA!$O$2:$O$48)</f>
        <v>0</v>
      </c>
      <c r="C15" s="84">
        <f t="shared" si="2"/>
        <v>0</v>
      </c>
      <c r="D15" s="84">
        <f t="shared" si="1"/>
        <v>0</v>
      </c>
    </row>
    <row r="16" spans="1:4" ht="12.75" x14ac:dyDescent="0.25">
      <c r="A16" s="82" t="s">
        <v>20</v>
      </c>
      <c r="B16" s="83">
        <f>SUMIF(STIMA!$H$2:$H$48,CAT!A16,STIMA!$O$2:$O$48)</f>
        <v>144.18490661289633</v>
      </c>
      <c r="C16" s="84">
        <f t="shared" si="2"/>
        <v>2.3437130869158978E-2</v>
      </c>
      <c r="D16" s="84">
        <f t="shared" si="1"/>
        <v>2.1228604576766345E-2</v>
      </c>
    </row>
    <row r="17" spans="1:4" ht="12.75" x14ac:dyDescent="0.25">
      <c r="A17" s="82" t="s">
        <v>21</v>
      </c>
      <c r="B17" s="83">
        <f>SUMIF(STIMA!$H$2:$H$48,CAT!A17,STIMA!$O$2:$O$48)</f>
        <v>2142.0708319999999</v>
      </c>
      <c r="C17" s="84">
        <f t="shared" si="2"/>
        <v>0.34819174627881516</v>
      </c>
      <c r="D17" s="84">
        <f t="shared" si="1"/>
        <v>0.31538096279410172</v>
      </c>
    </row>
    <row r="18" spans="1:4" ht="12.75" x14ac:dyDescent="0.25">
      <c r="A18" s="82" t="s">
        <v>22</v>
      </c>
      <c r="B18" s="83">
        <f>SUMIF(STIMA!$H$2:$H$48,CAT!A18,STIMA!$O$2:$O$48)</f>
        <v>781.66000000000008</v>
      </c>
      <c r="C18" s="84">
        <f t="shared" si="2"/>
        <v>0.12705815154682928</v>
      </c>
      <c r="D18" s="84">
        <f t="shared" si="1"/>
        <v>0.11508521552831527</v>
      </c>
    </row>
    <row r="19" spans="1:4" ht="12.75" x14ac:dyDescent="0.25">
      <c r="A19" s="82" t="s">
        <v>23</v>
      </c>
      <c r="B19" s="83">
        <f>SUMIF(STIMA!$H$2:$H$48,CAT!A19,STIMA!$O$2:$O$48)</f>
        <v>0</v>
      </c>
      <c r="C19" s="84">
        <f t="shared" si="2"/>
        <v>0</v>
      </c>
      <c r="D19" s="84">
        <f t="shared" si="1"/>
        <v>0</v>
      </c>
    </row>
    <row r="20" spans="1:4" ht="12.75" x14ac:dyDescent="0.25">
      <c r="A20" s="82" t="s">
        <v>24</v>
      </c>
      <c r="B20" s="83">
        <f>SUMIF(STIMA!$H$2:$H$48,CAT!A20,STIMA!$O$2:$O$48)</f>
        <v>0</v>
      </c>
      <c r="C20" s="84">
        <f t="shared" si="2"/>
        <v>0</v>
      </c>
      <c r="D20" s="84">
        <f t="shared" si="1"/>
        <v>0</v>
      </c>
    </row>
    <row r="21" spans="1:4" ht="12.75" x14ac:dyDescent="0.25">
      <c r="A21" s="82" t="s">
        <v>25</v>
      </c>
      <c r="B21" s="83">
        <f>SUMIF(STIMA!$H$2:$H$48,CAT!A21,STIMA!$O$2:$O$48)</f>
        <v>7.88</v>
      </c>
      <c r="C21" s="84">
        <f t="shared" si="2"/>
        <v>1.2808871301960118E-3</v>
      </c>
      <c r="D21" s="84">
        <f t="shared" si="1"/>
        <v>1.1601866519498558E-3</v>
      </c>
    </row>
    <row r="22" spans="1:4" ht="12.75" x14ac:dyDescent="0.25">
      <c r="A22" s="82" t="s">
        <v>26</v>
      </c>
      <c r="B22" s="83">
        <f>SUMIF(STIMA!$H$2:$H$48,CAT!A22,STIMA!$O$2:$O$48)</f>
        <v>0</v>
      </c>
      <c r="C22" s="84">
        <f t="shared" si="2"/>
        <v>0</v>
      </c>
      <c r="D22" s="84">
        <f t="shared" si="1"/>
        <v>0</v>
      </c>
    </row>
    <row r="23" spans="1:4" ht="12.75" x14ac:dyDescent="0.25">
      <c r="A23" s="82" t="s">
        <v>27</v>
      </c>
      <c r="B23" s="83">
        <f>SUMIF(STIMA!$H$2:$H$48,CAT!A23,STIMA!$O$2:$O$48)</f>
        <v>0</v>
      </c>
      <c r="C23" s="84">
        <f t="shared" si="2"/>
        <v>0</v>
      </c>
      <c r="D23" s="84">
        <f t="shared" si="1"/>
        <v>0</v>
      </c>
    </row>
    <row r="24" spans="1:4" ht="12.75" x14ac:dyDescent="0.25">
      <c r="A24" s="82"/>
      <c r="B24" s="85"/>
      <c r="C24" s="86"/>
    </row>
    <row r="25" spans="1:4" ht="12.75" x14ac:dyDescent="0.25">
      <c r="A25" s="87" t="s">
        <v>28</v>
      </c>
      <c r="B25" s="83">
        <f>SUMIF(STIMA!$G$2:$G$48,CAT!A25,STIMA!$O$2:$O$48)</f>
        <v>6151.9862400320453</v>
      </c>
      <c r="C25" s="84">
        <f>B25/$B$27</f>
        <v>0.90576806074420813</v>
      </c>
    </row>
    <row r="26" spans="1:4" ht="12.75" x14ac:dyDescent="0.25">
      <c r="A26" s="87" t="s">
        <v>29</v>
      </c>
      <c r="B26" s="83">
        <f>SUMIF(STIMA!$G$2:$G$48,CAT!A26,STIMA!$O$2:$O$48)</f>
        <v>640.02432719570174</v>
      </c>
      <c r="C26" s="84">
        <f>B26/$B$27</f>
        <v>9.4231939255791902E-2</v>
      </c>
    </row>
    <row r="27" spans="1:4" ht="12.75" x14ac:dyDescent="0.25">
      <c r="A27" s="82"/>
      <c r="B27" s="88">
        <f>SUM(B25:B26)</f>
        <v>6792.0105672277468</v>
      </c>
    </row>
    <row r="28" spans="1:4" ht="12.75" x14ac:dyDescent="0.25">
      <c r="A28" s="82"/>
    </row>
  </sheetData>
  <sheetProtection algorithmName="SHA-512" hashValue="YEf2qItISCWYMub2wVAATqg75Q0AzU+rnfiXrqczRJHXJIxNTrMWKkH5HJaR1spq8A3n5VzI6UqMadlB08o8YQ==" saltValue="tJJlpxD9155JwQLB7MThsA==" spinCount="100000" sheet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87"/>
  <sheetViews>
    <sheetView zoomScale="115" zoomScaleNormal="115" workbookViewId="0">
      <selection activeCell="B592" sqref="B592"/>
    </sheetView>
  </sheetViews>
  <sheetFormatPr defaultColWidth="44.42578125" defaultRowHeight="12" customHeight="1" x14ac:dyDescent="0.2"/>
  <cols>
    <col min="1" max="1" width="11.85546875" style="180" bestFit="1" customWidth="1"/>
    <col min="2" max="2" width="63.140625" style="180" customWidth="1"/>
    <col min="3" max="3" width="6.28515625" style="180" bestFit="1" customWidth="1"/>
    <col min="4" max="4" width="9" style="180" bestFit="1" customWidth="1"/>
    <col min="5" max="7" width="21.7109375" style="180" hidden="1" customWidth="1"/>
    <col min="8" max="8" width="21.7109375" style="188" hidden="1" customWidth="1"/>
    <col min="9" max="14" width="10.5703125" style="180" customWidth="1"/>
    <col min="15" max="16384" width="44.42578125" style="180"/>
  </cols>
  <sheetData>
    <row r="1" spans="1:17" s="187" customFormat="1" ht="12" customHeight="1" x14ac:dyDescent="0.25">
      <c r="A1" s="191" t="s">
        <v>75</v>
      </c>
      <c r="B1" s="192" t="s">
        <v>3779</v>
      </c>
      <c r="C1" s="193" t="s">
        <v>33</v>
      </c>
      <c r="D1" s="191" t="s">
        <v>34</v>
      </c>
      <c r="E1" s="191" t="s">
        <v>3776</v>
      </c>
      <c r="F1" s="191" t="s">
        <v>3777</v>
      </c>
      <c r="G1" s="191" t="s">
        <v>3778</v>
      </c>
      <c r="H1" s="194" t="s">
        <v>3775</v>
      </c>
      <c r="I1" s="191" t="s">
        <v>28</v>
      </c>
      <c r="J1" s="195">
        <f>I1787</f>
        <v>6151.9862400320453</v>
      </c>
      <c r="K1" s="191" t="s">
        <v>29</v>
      </c>
      <c r="L1" s="195">
        <f>K1787</f>
        <v>640.02432719570174</v>
      </c>
      <c r="M1" s="191" t="s">
        <v>42</v>
      </c>
      <c r="N1" s="195">
        <f>M1787</f>
        <v>6792.0105672277459</v>
      </c>
    </row>
    <row r="2" spans="1:17" ht="12" customHeight="1" x14ac:dyDescent="0.2">
      <c r="A2" s="188" t="s">
        <v>157</v>
      </c>
      <c r="B2" s="188" t="s">
        <v>158</v>
      </c>
      <c r="C2" s="188" t="s">
        <v>159</v>
      </c>
      <c r="D2" s="189">
        <v>3.65</v>
      </c>
      <c r="E2" s="188" t="s">
        <v>161</v>
      </c>
      <c r="F2" s="188" t="s">
        <v>162</v>
      </c>
      <c r="G2" s="188" t="s">
        <v>160</v>
      </c>
      <c r="H2" s="188" t="s">
        <v>3319</v>
      </c>
      <c r="I2" s="181">
        <f>SUMIFS(STIMA!$O$2:$O$48,STIMA!$G$2:$G$48,EP!I$1,STIMA!$E$2:$E$48,EP!$A2)</f>
        <v>0</v>
      </c>
      <c r="J2" s="182">
        <f t="shared" ref="J2:J65" si="0">I2/$J$1</f>
        <v>0</v>
      </c>
      <c r="K2" s="181">
        <f>SUMIFS(STIMA!$O$2:$O$48,STIMA!$G$2:$G$48,EP!K$1,STIMA!$E$2:$E$48,EP!$A2)</f>
        <v>110.29692135336693</v>
      </c>
      <c r="L2" s="182">
        <f t="shared" ref="L2:L65" si="1">K2/$L$1</f>
        <v>0.17233238904627007</v>
      </c>
      <c r="M2" s="183">
        <f t="shared" ref="M2:M65" si="2">I2+K2</f>
        <v>110.29692135336693</v>
      </c>
      <c r="N2" s="182">
        <f t="shared" ref="N2:N65" si="3">M2/$N$1</f>
        <v>1.6239215216413621E-2</v>
      </c>
      <c r="Q2" s="184"/>
    </row>
    <row r="3" spans="1:17" ht="12" customHeight="1" x14ac:dyDescent="0.2">
      <c r="A3" s="188" t="s">
        <v>163</v>
      </c>
      <c r="B3" s="188" t="s">
        <v>164</v>
      </c>
      <c r="C3" s="188" t="s">
        <v>159</v>
      </c>
      <c r="D3" s="189">
        <v>11.13</v>
      </c>
      <c r="E3" s="188" t="s">
        <v>161</v>
      </c>
      <c r="F3" s="188" t="s">
        <v>162</v>
      </c>
      <c r="G3" s="188" t="s">
        <v>160</v>
      </c>
      <c r="H3" s="188" t="s">
        <v>3319</v>
      </c>
      <c r="I3" s="181">
        <f>SUMIFS(STIMA!$O$2:$O$48,STIMA!$G$2:$G$48,EP!I$1,STIMA!$E$2:$E$48,EP!$A3)</f>
        <v>89.04</v>
      </c>
      <c r="J3" s="182">
        <f t="shared" si="0"/>
        <v>1.4473374374702145E-2</v>
      </c>
      <c r="K3" s="181">
        <f>SUMIFS(STIMA!$O$2:$O$48,STIMA!$G$2:$G$48,EP!K$1,STIMA!$E$2:$E$48,EP!$A3)</f>
        <v>0</v>
      </c>
      <c r="L3" s="182">
        <f t="shared" si="1"/>
        <v>0</v>
      </c>
      <c r="M3" s="183">
        <f t="shared" si="2"/>
        <v>89.04</v>
      </c>
      <c r="N3" s="182">
        <f t="shared" si="3"/>
        <v>1.310952023979888E-2</v>
      </c>
      <c r="Q3" s="184"/>
    </row>
    <row r="4" spans="1:17" ht="12" customHeight="1" x14ac:dyDescent="0.2">
      <c r="A4" s="188" t="s">
        <v>165</v>
      </c>
      <c r="B4" s="188" t="s">
        <v>166</v>
      </c>
      <c r="C4" s="188" t="s">
        <v>159</v>
      </c>
      <c r="D4" s="189">
        <v>10.46</v>
      </c>
      <c r="E4" s="188" t="s">
        <v>161</v>
      </c>
      <c r="F4" s="188" t="s">
        <v>162</v>
      </c>
      <c r="G4" s="188" t="s">
        <v>160</v>
      </c>
      <c r="H4" s="188" t="s">
        <v>3319</v>
      </c>
      <c r="I4" s="181">
        <f>SUMIFS(STIMA!$O$2:$O$48,STIMA!$G$2:$G$48,EP!I$1,STIMA!$E$2:$E$48,EP!$A4)</f>
        <v>0</v>
      </c>
      <c r="J4" s="182">
        <f t="shared" si="0"/>
        <v>0</v>
      </c>
      <c r="K4" s="181">
        <f>SUMIFS(STIMA!$O$2:$O$48,STIMA!$G$2:$G$48,EP!K$1,STIMA!$E$2:$E$48,EP!$A4)</f>
        <v>0</v>
      </c>
      <c r="L4" s="182">
        <f t="shared" si="1"/>
        <v>0</v>
      </c>
      <c r="M4" s="183">
        <f t="shared" si="2"/>
        <v>0</v>
      </c>
      <c r="N4" s="182">
        <f t="shared" si="3"/>
        <v>0</v>
      </c>
      <c r="Q4" s="185"/>
    </row>
    <row r="5" spans="1:17" ht="12" customHeight="1" x14ac:dyDescent="0.2">
      <c r="A5" s="188" t="s">
        <v>167</v>
      </c>
      <c r="B5" s="188" t="s">
        <v>168</v>
      </c>
      <c r="C5" s="188" t="s">
        <v>169</v>
      </c>
      <c r="D5" s="189">
        <v>0.19</v>
      </c>
      <c r="E5" s="188" t="s">
        <v>161</v>
      </c>
      <c r="F5" s="188" t="s">
        <v>162</v>
      </c>
      <c r="G5" s="188" t="s">
        <v>160</v>
      </c>
      <c r="H5" s="188" t="s">
        <v>3319</v>
      </c>
      <c r="I5" s="181">
        <f>SUMIFS(STIMA!$O$2:$O$48,STIMA!$G$2:$G$48,EP!I$1,STIMA!$E$2:$E$48,EP!$A5)</f>
        <v>0</v>
      </c>
      <c r="J5" s="182">
        <f t="shared" si="0"/>
        <v>0</v>
      </c>
      <c r="K5" s="181">
        <f>SUMIFS(STIMA!$O$2:$O$48,STIMA!$G$2:$G$48,EP!K$1,STIMA!$E$2:$E$48,EP!$A5)</f>
        <v>0</v>
      </c>
      <c r="L5" s="182">
        <f t="shared" si="1"/>
        <v>0</v>
      </c>
      <c r="M5" s="183">
        <f t="shared" si="2"/>
        <v>0</v>
      </c>
      <c r="N5" s="182">
        <f t="shared" si="3"/>
        <v>0</v>
      </c>
      <c r="Q5" s="184"/>
    </row>
    <row r="6" spans="1:17" ht="12" customHeight="1" x14ac:dyDescent="0.2">
      <c r="A6" s="188" t="s">
        <v>170</v>
      </c>
      <c r="B6" s="188" t="s">
        <v>171</v>
      </c>
      <c r="C6" s="190"/>
      <c r="D6" s="189"/>
      <c r="E6" s="188" t="s">
        <v>172</v>
      </c>
      <c r="F6" s="188" t="s">
        <v>173</v>
      </c>
      <c r="G6" s="188" t="s">
        <v>160</v>
      </c>
      <c r="H6" s="188" t="s">
        <v>3319</v>
      </c>
      <c r="I6" s="181">
        <f>SUMIFS(STIMA!$O$2:$O$48,STIMA!$G$2:$G$48,EP!I$1,STIMA!$E$2:$E$48,EP!$A6)</f>
        <v>0</v>
      </c>
      <c r="J6" s="182">
        <f t="shared" si="0"/>
        <v>0</v>
      </c>
      <c r="K6" s="181">
        <f>SUMIFS(STIMA!$O$2:$O$48,STIMA!$G$2:$G$48,EP!K$1,STIMA!$E$2:$E$48,EP!$A6)</f>
        <v>0</v>
      </c>
      <c r="L6" s="182">
        <f t="shared" si="1"/>
        <v>0</v>
      </c>
      <c r="M6" s="183">
        <f t="shared" si="2"/>
        <v>0</v>
      </c>
      <c r="N6" s="182">
        <f t="shared" si="3"/>
        <v>0</v>
      </c>
      <c r="Q6" s="184"/>
    </row>
    <row r="7" spans="1:17" ht="12" customHeight="1" x14ac:dyDescent="0.2">
      <c r="A7" s="188" t="s">
        <v>174</v>
      </c>
      <c r="B7" s="188" t="s">
        <v>3320</v>
      </c>
      <c r="C7" s="188" t="s">
        <v>176</v>
      </c>
      <c r="D7" s="189">
        <v>3.88</v>
      </c>
      <c r="E7" s="188" t="s">
        <v>172</v>
      </c>
      <c r="F7" s="188" t="s">
        <v>173</v>
      </c>
      <c r="G7" s="188" t="s">
        <v>160</v>
      </c>
      <c r="H7" s="188" t="s">
        <v>3319</v>
      </c>
      <c r="I7" s="181">
        <f>SUMIFS(STIMA!$O$2:$O$48,STIMA!$G$2:$G$48,EP!I$1,STIMA!$E$2:$E$48,EP!$A7)</f>
        <v>0</v>
      </c>
      <c r="J7" s="182">
        <f t="shared" si="0"/>
        <v>0</v>
      </c>
      <c r="K7" s="181">
        <f>SUMIFS(STIMA!$O$2:$O$48,STIMA!$G$2:$G$48,EP!K$1,STIMA!$E$2:$E$48,EP!$A7)</f>
        <v>0</v>
      </c>
      <c r="L7" s="182">
        <f t="shared" si="1"/>
        <v>0</v>
      </c>
      <c r="M7" s="183">
        <f t="shared" si="2"/>
        <v>0</v>
      </c>
      <c r="N7" s="182">
        <f t="shared" si="3"/>
        <v>0</v>
      </c>
      <c r="Q7" s="184"/>
    </row>
    <row r="8" spans="1:17" ht="12" customHeight="1" x14ac:dyDescent="0.2">
      <c r="A8" s="188" t="s">
        <v>177</v>
      </c>
      <c r="B8" s="188" t="s">
        <v>175</v>
      </c>
      <c r="C8" s="188" t="s">
        <v>176</v>
      </c>
      <c r="D8" s="189">
        <v>0.77</v>
      </c>
      <c r="E8" s="188" t="s">
        <v>172</v>
      </c>
      <c r="F8" s="188" t="s">
        <v>173</v>
      </c>
      <c r="G8" s="188" t="s">
        <v>160</v>
      </c>
      <c r="H8" s="188" t="s">
        <v>3319</v>
      </c>
      <c r="I8" s="181">
        <f>SUMIFS(STIMA!$O$2:$O$48,STIMA!$G$2:$G$48,EP!I$1,STIMA!$E$2:$E$48,EP!$A8)</f>
        <v>0</v>
      </c>
      <c r="J8" s="182">
        <f t="shared" si="0"/>
        <v>0</v>
      </c>
      <c r="K8" s="181">
        <f>SUMIFS(STIMA!$O$2:$O$48,STIMA!$G$2:$G$48,EP!K$1,STIMA!$E$2:$E$48,EP!$A8)</f>
        <v>0</v>
      </c>
      <c r="L8" s="182">
        <f t="shared" si="1"/>
        <v>0</v>
      </c>
      <c r="M8" s="183">
        <f t="shared" si="2"/>
        <v>0</v>
      </c>
      <c r="N8" s="182">
        <f t="shared" si="3"/>
        <v>0</v>
      </c>
      <c r="Q8" s="184"/>
    </row>
    <row r="9" spans="1:17" ht="12" customHeight="1" x14ac:dyDescent="0.2">
      <c r="A9" s="188" t="s">
        <v>178</v>
      </c>
      <c r="B9" s="188" t="s">
        <v>179</v>
      </c>
      <c r="C9" s="188" t="s">
        <v>176</v>
      </c>
      <c r="D9" s="189">
        <v>12.87</v>
      </c>
      <c r="E9" s="188" t="s">
        <v>172</v>
      </c>
      <c r="F9" s="188" t="s">
        <v>173</v>
      </c>
      <c r="G9" s="188" t="s">
        <v>160</v>
      </c>
      <c r="H9" s="188" t="s">
        <v>3319</v>
      </c>
      <c r="I9" s="181">
        <f>SUMIFS(STIMA!$O$2:$O$48,STIMA!$G$2:$G$48,EP!I$1,STIMA!$E$2:$E$48,EP!$A9)</f>
        <v>0</v>
      </c>
      <c r="J9" s="182">
        <f t="shared" si="0"/>
        <v>0</v>
      </c>
      <c r="K9" s="181">
        <f>SUMIFS(STIMA!$O$2:$O$48,STIMA!$G$2:$G$48,EP!K$1,STIMA!$E$2:$E$48,EP!$A9)</f>
        <v>0</v>
      </c>
      <c r="L9" s="182">
        <f t="shared" si="1"/>
        <v>0</v>
      </c>
      <c r="M9" s="183">
        <f t="shared" si="2"/>
        <v>0</v>
      </c>
      <c r="N9" s="182">
        <f t="shared" si="3"/>
        <v>0</v>
      </c>
      <c r="Q9" s="184"/>
    </row>
    <row r="10" spans="1:17" ht="12" customHeight="1" x14ac:dyDescent="0.2">
      <c r="A10" s="188" t="s">
        <v>180</v>
      </c>
      <c r="B10" s="188" t="s">
        <v>3317</v>
      </c>
      <c r="C10" s="188" t="s">
        <v>176</v>
      </c>
      <c r="D10" s="189">
        <v>5.82</v>
      </c>
      <c r="E10" s="188" t="s">
        <v>172</v>
      </c>
      <c r="F10" s="188" t="s">
        <v>173</v>
      </c>
      <c r="G10" s="188" t="s">
        <v>160</v>
      </c>
      <c r="H10" s="188" t="s">
        <v>3321</v>
      </c>
      <c r="I10" s="181">
        <f>SUMIFS(STIMA!$O$2:$O$48,STIMA!$G$2:$G$48,EP!I$1,STIMA!$E$2:$E$48,EP!$A10)</f>
        <v>351.74141494607977</v>
      </c>
      <c r="J10" s="182">
        <f t="shared" si="0"/>
        <v>5.7175260350427505E-2</v>
      </c>
      <c r="K10" s="181">
        <f>SUMIFS(STIMA!$O$2:$O$48,STIMA!$G$2:$G$48,EP!K$1,STIMA!$E$2:$E$48,EP!$A10)</f>
        <v>0</v>
      </c>
      <c r="L10" s="182">
        <f t="shared" si="1"/>
        <v>0</v>
      </c>
      <c r="M10" s="183">
        <f t="shared" si="2"/>
        <v>351.74141494607977</v>
      </c>
      <c r="N10" s="182">
        <f t="shared" si="3"/>
        <v>5.1787524690151937E-2</v>
      </c>
      <c r="Q10" s="184"/>
    </row>
    <row r="11" spans="1:17" ht="12" customHeight="1" x14ac:dyDescent="0.2">
      <c r="A11" s="188" t="s">
        <v>3318</v>
      </c>
      <c r="B11" s="188" t="s">
        <v>181</v>
      </c>
      <c r="C11" s="188" t="s">
        <v>176</v>
      </c>
      <c r="D11" s="189">
        <v>1.1599999999999999</v>
      </c>
      <c r="E11" s="188" t="s">
        <v>172</v>
      </c>
      <c r="F11" s="188" t="s">
        <v>173</v>
      </c>
      <c r="G11" s="188" t="s">
        <v>160</v>
      </c>
      <c r="H11" s="188" t="s">
        <v>3321</v>
      </c>
      <c r="I11" s="181">
        <f>SUMIFS(STIMA!$O$2:$O$48,STIMA!$G$2:$G$48,EP!I$1,STIMA!$E$2:$E$48,EP!$A11)</f>
        <v>0</v>
      </c>
      <c r="J11" s="182">
        <f t="shared" si="0"/>
        <v>0</v>
      </c>
      <c r="K11" s="181">
        <f>SUMIFS(STIMA!$O$2:$O$48,STIMA!$G$2:$G$48,EP!K$1,STIMA!$E$2:$E$48,EP!$A11)</f>
        <v>0</v>
      </c>
      <c r="L11" s="182">
        <f t="shared" si="1"/>
        <v>0</v>
      </c>
      <c r="M11" s="183">
        <f t="shared" si="2"/>
        <v>0</v>
      </c>
      <c r="N11" s="182">
        <f t="shared" si="3"/>
        <v>0</v>
      </c>
      <c r="Q11" s="184"/>
    </row>
    <row r="12" spans="1:17" ht="12" customHeight="1" x14ac:dyDescent="0.2">
      <c r="A12" s="188" t="s">
        <v>182</v>
      </c>
      <c r="B12" s="188" t="s">
        <v>183</v>
      </c>
      <c r="C12" s="190"/>
      <c r="D12" s="189"/>
      <c r="E12" s="188" t="s">
        <v>172</v>
      </c>
      <c r="F12" s="188" t="s">
        <v>173</v>
      </c>
      <c r="G12" s="188" t="s">
        <v>160</v>
      </c>
      <c r="H12" s="188" t="s">
        <v>3319</v>
      </c>
      <c r="I12" s="181">
        <f>SUMIFS(STIMA!$O$2:$O$48,STIMA!$G$2:$G$48,EP!I$1,STIMA!$E$2:$E$48,EP!$A12)</f>
        <v>0</v>
      </c>
      <c r="J12" s="182">
        <f t="shared" si="0"/>
        <v>0</v>
      </c>
      <c r="K12" s="181">
        <f>SUMIFS(STIMA!$O$2:$O$48,STIMA!$G$2:$G$48,EP!K$1,STIMA!$E$2:$E$48,EP!$A12)</f>
        <v>0</v>
      </c>
      <c r="L12" s="182">
        <f t="shared" si="1"/>
        <v>0</v>
      </c>
      <c r="M12" s="183">
        <f t="shared" si="2"/>
        <v>0</v>
      </c>
      <c r="N12" s="182">
        <f t="shared" si="3"/>
        <v>0</v>
      </c>
      <c r="Q12" s="184"/>
    </row>
    <row r="13" spans="1:17" ht="12" customHeight="1" x14ac:dyDescent="0.2">
      <c r="A13" s="188" t="s">
        <v>184</v>
      </c>
      <c r="B13" s="188" t="s">
        <v>185</v>
      </c>
      <c r="C13" s="188" t="s">
        <v>176</v>
      </c>
      <c r="D13" s="189">
        <v>0.43</v>
      </c>
      <c r="E13" s="188" t="s">
        <v>172</v>
      </c>
      <c r="F13" s="188" t="s">
        <v>173</v>
      </c>
      <c r="G13" s="188" t="s">
        <v>160</v>
      </c>
      <c r="H13" s="188" t="s">
        <v>3319</v>
      </c>
      <c r="I13" s="181">
        <f>SUMIFS(STIMA!$O$2:$O$48,STIMA!$G$2:$G$48,EP!I$1,STIMA!$E$2:$E$48,EP!$A13)</f>
        <v>25.98776777093029</v>
      </c>
      <c r="J13" s="182">
        <f t="shared" si="0"/>
        <v>4.2242889949628565E-3</v>
      </c>
      <c r="K13" s="181">
        <f>SUMIFS(STIMA!$O$2:$O$48,STIMA!$G$2:$G$48,EP!K$1,STIMA!$E$2:$E$48,EP!$A13)</f>
        <v>0</v>
      </c>
      <c r="L13" s="182">
        <f t="shared" si="1"/>
        <v>0</v>
      </c>
      <c r="M13" s="183">
        <f t="shared" si="2"/>
        <v>25.98776777093029</v>
      </c>
      <c r="N13" s="182">
        <f t="shared" si="3"/>
        <v>3.826226050990607E-3</v>
      </c>
      <c r="Q13" s="184"/>
    </row>
    <row r="14" spans="1:17" ht="12" customHeight="1" x14ac:dyDescent="0.2">
      <c r="A14" s="188" t="s">
        <v>186</v>
      </c>
      <c r="B14" s="188" t="s">
        <v>187</v>
      </c>
      <c r="C14" s="188" t="s">
        <v>176</v>
      </c>
      <c r="D14" s="189">
        <v>0.87</v>
      </c>
      <c r="E14" s="188" t="s">
        <v>172</v>
      </c>
      <c r="F14" s="188" t="s">
        <v>173</v>
      </c>
      <c r="G14" s="188" t="s">
        <v>160</v>
      </c>
      <c r="H14" s="188" t="s">
        <v>3319</v>
      </c>
      <c r="I14" s="181">
        <f>SUMIFS(STIMA!$O$2:$O$48,STIMA!$G$2:$G$48,EP!I$1,STIMA!$E$2:$E$48,EP!$A14)</f>
        <v>0</v>
      </c>
      <c r="J14" s="182">
        <f t="shared" si="0"/>
        <v>0</v>
      </c>
      <c r="K14" s="181">
        <f>SUMIFS(STIMA!$O$2:$O$48,STIMA!$G$2:$G$48,EP!K$1,STIMA!$E$2:$E$48,EP!$A14)</f>
        <v>0</v>
      </c>
      <c r="L14" s="182">
        <f t="shared" si="1"/>
        <v>0</v>
      </c>
      <c r="M14" s="183">
        <f t="shared" si="2"/>
        <v>0</v>
      </c>
      <c r="N14" s="182">
        <f t="shared" si="3"/>
        <v>0</v>
      </c>
      <c r="Q14" s="184"/>
    </row>
    <row r="15" spans="1:17" ht="12" customHeight="1" x14ac:dyDescent="0.2">
      <c r="A15" s="188" t="s">
        <v>188</v>
      </c>
      <c r="B15" s="188" t="s">
        <v>189</v>
      </c>
      <c r="C15" s="188" t="s">
        <v>159</v>
      </c>
      <c r="D15" s="189">
        <v>15.83</v>
      </c>
      <c r="E15" s="188" t="s">
        <v>172</v>
      </c>
      <c r="F15" s="188" t="s">
        <v>173</v>
      </c>
      <c r="G15" s="188" t="s">
        <v>160</v>
      </c>
      <c r="H15" s="188" t="s">
        <v>3319</v>
      </c>
      <c r="I15" s="181">
        <f>SUMIFS(STIMA!$O$2:$O$48,STIMA!$G$2:$G$48,EP!I$1,STIMA!$E$2:$E$48,EP!$A15)</f>
        <v>2155.7411033865483</v>
      </c>
      <c r="J15" s="182">
        <f t="shared" si="0"/>
        <v>0.35041383697492129</v>
      </c>
      <c r="K15" s="181">
        <f>SUMIFS(STIMA!$O$2:$O$48,STIMA!$G$2:$G$48,EP!K$1,STIMA!$E$2:$E$48,EP!$A15)</f>
        <v>478.35623699282149</v>
      </c>
      <c r="L15" s="182">
        <f t="shared" si="1"/>
        <v>0.74740321057601511</v>
      </c>
      <c r="M15" s="183">
        <f t="shared" si="2"/>
        <v>2634.0973403793696</v>
      </c>
      <c r="N15" s="182">
        <f t="shared" si="3"/>
        <v>0.38782291551329451</v>
      </c>
      <c r="Q15" s="184"/>
    </row>
    <row r="16" spans="1:17" ht="12" customHeight="1" x14ac:dyDescent="0.2">
      <c r="A16" s="188" t="s">
        <v>190</v>
      </c>
      <c r="B16" s="188" t="s">
        <v>191</v>
      </c>
      <c r="C16" s="190"/>
      <c r="D16" s="189"/>
      <c r="E16" s="188" t="s">
        <v>172</v>
      </c>
      <c r="F16" s="188" t="s">
        <v>173</v>
      </c>
      <c r="G16" s="188" t="s">
        <v>160</v>
      </c>
      <c r="H16" s="188" t="s">
        <v>3319</v>
      </c>
      <c r="I16" s="181">
        <f>SUMIFS(STIMA!$O$2:$O$48,STIMA!$G$2:$G$48,EP!I$1,STIMA!$E$2:$E$48,EP!$A16)</f>
        <v>0</v>
      </c>
      <c r="J16" s="182">
        <f t="shared" si="0"/>
        <v>0</v>
      </c>
      <c r="K16" s="181">
        <f>SUMIFS(STIMA!$O$2:$O$48,STIMA!$G$2:$G$48,EP!K$1,STIMA!$E$2:$E$48,EP!$A16)</f>
        <v>0</v>
      </c>
      <c r="L16" s="182">
        <f t="shared" si="1"/>
        <v>0</v>
      </c>
      <c r="M16" s="183">
        <f t="shared" si="2"/>
        <v>0</v>
      </c>
      <c r="N16" s="182">
        <f t="shared" si="3"/>
        <v>0</v>
      </c>
      <c r="Q16" s="184"/>
    </row>
    <row r="17" spans="1:17" ht="12" customHeight="1" x14ac:dyDescent="0.2">
      <c r="A17" s="188" t="s">
        <v>192</v>
      </c>
      <c r="B17" s="188" t="s">
        <v>193</v>
      </c>
      <c r="C17" s="188" t="s">
        <v>159</v>
      </c>
      <c r="D17" s="189">
        <v>4.17</v>
      </c>
      <c r="E17" s="188" t="s">
        <v>172</v>
      </c>
      <c r="F17" s="188" t="s">
        <v>173</v>
      </c>
      <c r="G17" s="188" t="s">
        <v>160</v>
      </c>
      <c r="H17" s="188" t="s">
        <v>3319</v>
      </c>
      <c r="I17" s="181">
        <f>SUMIFS(STIMA!$O$2:$O$48,STIMA!$G$2:$G$48,EP!I$1,STIMA!$E$2:$E$48,EP!$A17)</f>
        <v>54.716491048521384</v>
      </c>
      <c r="J17" s="182">
        <f t="shared" si="0"/>
        <v>8.8941179179614638E-3</v>
      </c>
      <c r="K17" s="181">
        <f>SUMIFS(STIMA!$O$2:$O$48,STIMA!$G$2:$G$48,EP!K$1,STIMA!$E$2:$E$48,EP!$A17)</f>
        <v>0</v>
      </c>
      <c r="L17" s="182">
        <f t="shared" si="1"/>
        <v>0</v>
      </c>
      <c r="M17" s="183">
        <f t="shared" si="2"/>
        <v>54.716491048521384</v>
      </c>
      <c r="N17" s="182">
        <f t="shared" si="3"/>
        <v>8.0560079385822696E-3</v>
      </c>
      <c r="Q17" s="184"/>
    </row>
    <row r="18" spans="1:17" ht="12" customHeight="1" x14ac:dyDescent="0.2">
      <c r="A18" s="188" t="s">
        <v>194</v>
      </c>
      <c r="B18" s="188" t="s">
        <v>195</v>
      </c>
      <c r="C18" s="190"/>
      <c r="D18" s="189"/>
      <c r="E18" s="188" t="s">
        <v>172</v>
      </c>
      <c r="F18" s="188" t="s">
        <v>173</v>
      </c>
      <c r="G18" s="188" t="s">
        <v>160</v>
      </c>
      <c r="H18" s="188" t="s">
        <v>3319</v>
      </c>
      <c r="I18" s="181">
        <f>SUMIFS(STIMA!$O$2:$O$48,STIMA!$G$2:$G$48,EP!I$1,STIMA!$E$2:$E$48,EP!$A18)</f>
        <v>0</v>
      </c>
      <c r="J18" s="182">
        <f t="shared" si="0"/>
        <v>0</v>
      </c>
      <c r="K18" s="181">
        <f>SUMIFS(STIMA!$O$2:$O$48,STIMA!$G$2:$G$48,EP!K$1,STIMA!$E$2:$E$48,EP!$A18)</f>
        <v>0</v>
      </c>
      <c r="L18" s="182">
        <f t="shared" si="1"/>
        <v>0</v>
      </c>
      <c r="M18" s="183">
        <f t="shared" si="2"/>
        <v>0</v>
      </c>
      <c r="N18" s="182">
        <f t="shared" si="3"/>
        <v>0</v>
      </c>
      <c r="Q18" s="184"/>
    </row>
    <row r="19" spans="1:17" ht="12" customHeight="1" x14ac:dyDescent="0.2">
      <c r="A19" s="188" t="s">
        <v>196</v>
      </c>
      <c r="B19" s="188" t="s">
        <v>197</v>
      </c>
      <c r="C19" s="188" t="s">
        <v>159</v>
      </c>
      <c r="D19" s="189">
        <v>1.7</v>
      </c>
      <c r="E19" s="188" t="s">
        <v>172</v>
      </c>
      <c r="F19" s="188" t="s">
        <v>173</v>
      </c>
      <c r="G19" s="188" t="s">
        <v>160</v>
      </c>
      <c r="H19" s="188" t="s">
        <v>3319</v>
      </c>
      <c r="I19" s="181">
        <f>SUMIFS(STIMA!$O$2:$O$48,STIMA!$G$2:$G$48,EP!I$1,STIMA!$E$2:$E$48,EP!$A19)</f>
        <v>0</v>
      </c>
      <c r="J19" s="182">
        <f t="shared" si="0"/>
        <v>0</v>
      </c>
      <c r="K19" s="181">
        <f>SUMIFS(STIMA!$O$2:$O$48,STIMA!$G$2:$G$48,EP!K$1,STIMA!$E$2:$E$48,EP!$A19)</f>
        <v>51.371168849513367</v>
      </c>
      <c r="L19" s="182">
        <f t="shared" si="1"/>
        <v>8.0264400377714831E-2</v>
      </c>
      <c r="M19" s="183">
        <f t="shared" si="2"/>
        <v>51.371168849513367</v>
      </c>
      <c r="N19" s="182">
        <f t="shared" si="3"/>
        <v>7.563470100795386E-3</v>
      </c>
      <c r="Q19" s="184"/>
    </row>
    <row r="20" spans="1:17" ht="12" customHeight="1" x14ac:dyDescent="0.2">
      <c r="A20" s="188" t="s">
        <v>198</v>
      </c>
      <c r="B20" s="188" t="s">
        <v>199</v>
      </c>
      <c r="C20" s="188" t="s">
        <v>159</v>
      </c>
      <c r="D20" s="189">
        <v>1.83</v>
      </c>
      <c r="E20" s="188" t="s">
        <v>172</v>
      </c>
      <c r="F20" s="188" t="s">
        <v>173</v>
      </c>
      <c r="G20" s="188" t="s">
        <v>160</v>
      </c>
      <c r="H20" s="188" t="s">
        <v>3319</v>
      </c>
      <c r="I20" s="181">
        <f>SUMIFS(STIMA!$O$2:$O$48,STIMA!$G$2:$G$48,EP!I$1,STIMA!$E$2:$E$48,EP!$A20)</f>
        <v>0</v>
      </c>
      <c r="J20" s="182">
        <f t="shared" si="0"/>
        <v>0</v>
      </c>
      <c r="K20" s="181">
        <f>SUMIFS(STIMA!$O$2:$O$48,STIMA!$G$2:$G$48,EP!K$1,STIMA!$E$2:$E$48,EP!$A20)</f>
        <v>0</v>
      </c>
      <c r="L20" s="182">
        <f t="shared" si="1"/>
        <v>0</v>
      </c>
      <c r="M20" s="183">
        <f t="shared" si="2"/>
        <v>0</v>
      </c>
      <c r="N20" s="182">
        <f t="shared" si="3"/>
        <v>0</v>
      </c>
      <c r="Q20" s="184"/>
    </row>
    <row r="21" spans="1:17" ht="12" customHeight="1" x14ac:dyDescent="0.2">
      <c r="A21" s="188" t="s">
        <v>200</v>
      </c>
      <c r="B21" s="188" t="s">
        <v>201</v>
      </c>
      <c r="C21" s="188" t="s">
        <v>159</v>
      </c>
      <c r="D21" s="189">
        <v>0.72</v>
      </c>
      <c r="E21" s="188" t="s">
        <v>172</v>
      </c>
      <c r="F21" s="188" t="s">
        <v>173</v>
      </c>
      <c r="G21" s="188" t="s">
        <v>160</v>
      </c>
      <c r="H21" s="188" t="s">
        <v>3319</v>
      </c>
      <c r="I21" s="181">
        <f>SUMIFS(STIMA!$O$2:$O$48,STIMA!$G$2:$G$48,EP!I$1,STIMA!$E$2:$E$48,EP!$A21)</f>
        <v>0</v>
      </c>
      <c r="J21" s="182">
        <f t="shared" si="0"/>
        <v>0</v>
      </c>
      <c r="K21" s="181">
        <f>SUMIFS(STIMA!$O$2:$O$48,STIMA!$G$2:$G$48,EP!K$1,STIMA!$E$2:$E$48,EP!$A21)</f>
        <v>0</v>
      </c>
      <c r="L21" s="182">
        <f t="shared" si="1"/>
        <v>0</v>
      </c>
      <c r="M21" s="183">
        <f t="shared" si="2"/>
        <v>0</v>
      </c>
      <c r="N21" s="182">
        <f t="shared" si="3"/>
        <v>0</v>
      </c>
      <c r="Q21" s="184"/>
    </row>
    <row r="22" spans="1:17" ht="12" customHeight="1" x14ac:dyDescent="0.2">
      <c r="A22" s="188" t="s">
        <v>202</v>
      </c>
      <c r="B22" s="188" t="s">
        <v>203</v>
      </c>
      <c r="C22" s="188" t="s">
        <v>159</v>
      </c>
      <c r="D22" s="189">
        <v>0.87</v>
      </c>
      <c r="E22" s="188" t="s">
        <v>172</v>
      </c>
      <c r="F22" s="188" t="s">
        <v>173</v>
      </c>
      <c r="G22" s="188" t="s">
        <v>160</v>
      </c>
      <c r="H22" s="188" t="s">
        <v>3319</v>
      </c>
      <c r="I22" s="181">
        <f>SUMIFS(STIMA!$O$2:$O$48,STIMA!$G$2:$G$48,EP!I$1,STIMA!$E$2:$E$48,EP!$A22)</f>
        <v>129.89291399999999</v>
      </c>
      <c r="J22" s="182">
        <f t="shared" si="0"/>
        <v>2.1113979929728091E-2</v>
      </c>
      <c r="K22" s="181">
        <f>SUMIFS(STIMA!$O$2:$O$48,STIMA!$G$2:$G$48,EP!K$1,STIMA!$E$2:$E$48,EP!$A22)</f>
        <v>0</v>
      </c>
      <c r="L22" s="182">
        <f t="shared" si="1"/>
        <v>0</v>
      </c>
      <c r="M22" s="183">
        <f t="shared" si="2"/>
        <v>129.89291399999999</v>
      </c>
      <c r="N22" s="182">
        <f t="shared" si="3"/>
        <v>1.9124368655541946E-2</v>
      </c>
      <c r="Q22" s="184"/>
    </row>
    <row r="23" spans="1:17" ht="12" customHeight="1" x14ac:dyDescent="0.2">
      <c r="A23" s="188" t="s">
        <v>204</v>
      </c>
      <c r="B23" s="188" t="s">
        <v>205</v>
      </c>
      <c r="C23" s="188" t="s">
        <v>159</v>
      </c>
      <c r="D23" s="189">
        <v>30.57</v>
      </c>
      <c r="E23" s="188" t="s">
        <v>172</v>
      </c>
      <c r="F23" s="188" t="s">
        <v>173</v>
      </c>
      <c r="G23" s="188" t="s">
        <v>160</v>
      </c>
      <c r="H23" s="188" t="s">
        <v>3319</v>
      </c>
      <c r="I23" s="181">
        <f>SUMIFS(STIMA!$O$2:$O$48,STIMA!$G$2:$G$48,EP!I$1,STIMA!$E$2:$E$48,EP!$A23)</f>
        <v>0</v>
      </c>
      <c r="J23" s="182">
        <f t="shared" si="0"/>
        <v>0</v>
      </c>
      <c r="K23" s="181">
        <f>SUMIFS(STIMA!$O$2:$O$48,STIMA!$G$2:$G$48,EP!K$1,STIMA!$E$2:$E$48,EP!$A23)</f>
        <v>0</v>
      </c>
      <c r="L23" s="182">
        <f t="shared" si="1"/>
        <v>0</v>
      </c>
      <c r="M23" s="183">
        <f t="shared" si="2"/>
        <v>0</v>
      </c>
      <c r="N23" s="182">
        <f t="shared" si="3"/>
        <v>0</v>
      </c>
      <c r="Q23" s="184"/>
    </row>
    <row r="24" spans="1:17" ht="12" customHeight="1" x14ac:dyDescent="0.2">
      <c r="A24" s="188" t="s">
        <v>206</v>
      </c>
      <c r="B24" s="188" t="s">
        <v>3322</v>
      </c>
      <c r="C24" s="190"/>
      <c r="D24" s="189"/>
      <c r="E24" s="188" t="s">
        <v>172</v>
      </c>
      <c r="F24" s="188" t="s">
        <v>173</v>
      </c>
      <c r="G24" s="188" t="s">
        <v>160</v>
      </c>
      <c r="H24" s="188" t="s">
        <v>3319</v>
      </c>
      <c r="I24" s="181">
        <f>SUMIFS(STIMA!$O$2:$O$48,STIMA!$G$2:$G$48,EP!I$1,STIMA!$E$2:$E$48,EP!$A24)</f>
        <v>0</v>
      </c>
      <c r="J24" s="182">
        <f t="shared" si="0"/>
        <v>0</v>
      </c>
      <c r="K24" s="181">
        <f>SUMIFS(STIMA!$O$2:$O$48,STIMA!$G$2:$G$48,EP!K$1,STIMA!$E$2:$E$48,EP!$A24)</f>
        <v>0</v>
      </c>
      <c r="L24" s="182">
        <f t="shared" si="1"/>
        <v>0</v>
      </c>
      <c r="M24" s="183">
        <f t="shared" si="2"/>
        <v>0</v>
      </c>
      <c r="N24" s="182">
        <f t="shared" si="3"/>
        <v>0</v>
      </c>
      <c r="Q24" s="184"/>
    </row>
    <row r="25" spans="1:17" ht="12" customHeight="1" x14ac:dyDescent="0.2">
      <c r="A25" s="188" t="s">
        <v>207</v>
      </c>
      <c r="B25" s="188" t="s">
        <v>208</v>
      </c>
      <c r="C25" s="188" t="s">
        <v>159</v>
      </c>
      <c r="D25" s="189">
        <v>28.08</v>
      </c>
      <c r="E25" s="188" t="s">
        <v>172</v>
      </c>
      <c r="F25" s="188" t="s">
        <v>173</v>
      </c>
      <c r="G25" s="188" t="s">
        <v>160</v>
      </c>
      <c r="H25" s="188" t="s">
        <v>3319</v>
      </c>
      <c r="I25" s="181">
        <f>SUMIFS(STIMA!$O$2:$O$48,STIMA!$G$2:$G$48,EP!I$1,STIMA!$E$2:$E$48,EP!$A25)</f>
        <v>0</v>
      </c>
      <c r="J25" s="182">
        <f t="shared" si="0"/>
        <v>0</v>
      </c>
      <c r="K25" s="181">
        <f>SUMIFS(STIMA!$O$2:$O$48,STIMA!$G$2:$G$48,EP!K$1,STIMA!$E$2:$E$48,EP!$A25)</f>
        <v>0</v>
      </c>
      <c r="L25" s="182">
        <f t="shared" si="1"/>
        <v>0</v>
      </c>
      <c r="M25" s="183">
        <f t="shared" si="2"/>
        <v>0</v>
      </c>
      <c r="N25" s="182">
        <f t="shared" si="3"/>
        <v>0</v>
      </c>
      <c r="Q25" s="184"/>
    </row>
    <row r="26" spans="1:17" ht="12" customHeight="1" x14ac:dyDescent="0.2">
      <c r="A26" s="188" t="s">
        <v>209</v>
      </c>
      <c r="B26" s="188" t="s">
        <v>210</v>
      </c>
      <c r="C26" s="188" t="s">
        <v>159</v>
      </c>
      <c r="D26" s="189">
        <v>5.79</v>
      </c>
      <c r="E26" s="188" t="s">
        <v>172</v>
      </c>
      <c r="F26" s="188" t="s">
        <v>173</v>
      </c>
      <c r="G26" s="188" t="s">
        <v>160</v>
      </c>
      <c r="H26" s="188" t="s">
        <v>3319</v>
      </c>
      <c r="I26" s="181">
        <f>SUMIFS(STIMA!$O$2:$O$48,STIMA!$G$2:$G$48,EP!I$1,STIMA!$E$2:$E$48,EP!$A26)</f>
        <v>0</v>
      </c>
      <c r="J26" s="182">
        <f t="shared" si="0"/>
        <v>0</v>
      </c>
      <c r="K26" s="181">
        <f>SUMIFS(STIMA!$O$2:$O$48,STIMA!$G$2:$G$48,EP!K$1,STIMA!$E$2:$E$48,EP!$A26)</f>
        <v>0</v>
      </c>
      <c r="L26" s="182">
        <f t="shared" si="1"/>
        <v>0</v>
      </c>
      <c r="M26" s="183">
        <f t="shared" si="2"/>
        <v>0</v>
      </c>
      <c r="N26" s="182">
        <f t="shared" si="3"/>
        <v>0</v>
      </c>
      <c r="Q26" s="184"/>
    </row>
    <row r="27" spans="1:17" ht="12" customHeight="1" x14ac:dyDescent="0.2">
      <c r="A27" s="188" t="s">
        <v>211</v>
      </c>
      <c r="B27" s="188" t="s">
        <v>212</v>
      </c>
      <c r="C27" s="188" t="s">
        <v>159</v>
      </c>
      <c r="D27" s="189">
        <v>19.190000000000001</v>
      </c>
      <c r="E27" s="188" t="s">
        <v>172</v>
      </c>
      <c r="F27" s="188" t="s">
        <v>173</v>
      </c>
      <c r="G27" s="188" t="s">
        <v>160</v>
      </c>
      <c r="H27" s="188" t="s">
        <v>3319</v>
      </c>
      <c r="I27" s="181">
        <f>SUMIFS(STIMA!$O$2:$O$48,STIMA!$G$2:$G$48,EP!I$1,STIMA!$E$2:$E$48,EP!$A27)</f>
        <v>0</v>
      </c>
      <c r="J27" s="182">
        <f t="shared" si="0"/>
        <v>0</v>
      </c>
      <c r="K27" s="181">
        <f>SUMIFS(STIMA!$O$2:$O$48,STIMA!$G$2:$G$48,EP!K$1,STIMA!$E$2:$E$48,EP!$A27)</f>
        <v>0</v>
      </c>
      <c r="L27" s="182">
        <f t="shared" si="1"/>
        <v>0</v>
      </c>
      <c r="M27" s="183">
        <f t="shared" si="2"/>
        <v>0</v>
      </c>
      <c r="N27" s="182">
        <f t="shared" si="3"/>
        <v>0</v>
      </c>
      <c r="Q27" s="184"/>
    </row>
    <row r="28" spans="1:17" ht="12" customHeight="1" x14ac:dyDescent="0.2">
      <c r="A28" s="188" t="s">
        <v>213</v>
      </c>
      <c r="B28" s="188" t="s">
        <v>214</v>
      </c>
      <c r="C28" s="190"/>
      <c r="D28" s="189"/>
      <c r="E28" s="188" t="s">
        <v>172</v>
      </c>
      <c r="F28" s="188" t="s">
        <v>173</v>
      </c>
      <c r="G28" s="188" t="s">
        <v>160</v>
      </c>
      <c r="H28" s="188" t="s">
        <v>3319</v>
      </c>
      <c r="I28" s="181">
        <f>SUMIFS(STIMA!$O$2:$O$48,STIMA!$G$2:$G$48,EP!I$1,STIMA!$E$2:$E$48,EP!$A28)</f>
        <v>0</v>
      </c>
      <c r="J28" s="182">
        <f t="shared" si="0"/>
        <v>0</v>
      </c>
      <c r="K28" s="181">
        <f>SUMIFS(STIMA!$O$2:$O$48,STIMA!$G$2:$G$48,EP!K$1,STIMA!$E$2:$E$48,EP!$A28)</f>
        <v>0</v>
      </c>
      <c r="L28" s="182">
        <f t="shared" si="1"/>
        <v>0</v>
      </c>
      <c r="M28" s="183">
        <f t="shared" si="2"/>
        <v>0</v>
      </c>
      <c r="N28" s="182">
        <f t="shared" si="3"/>
        <v>0</v>
      </c>
      <c r="Q28" s="184"/>
    </row>
    <row r="29" spans="1:17" ht="12" customHeight="1" x14ac:dyDescent="0.2">
      <c r="A29" s="188" t="s">
        <v>215</v>
      </c>
      <c r="B29" s="188" t="s">
        <v>216</v>
      </c>
      <c r="C29" s="188" t="s">
        <v>159</v>
      </c>
      <c r="D29" s="189">
        <v>6.4</v>
      </c>
      <c r="E29" s="188" t="s">
        <v>172</v>
      </c>
      <c r="F29" s="188" t="s">
        <v>173</v>
      </c>
      <c r="G29" s="188" t="s">
        <v>160</v>
      </c>
      <c r="H29" s="188" t="s">
        <v>3319</v>
      </c>
      <c r="I29" s="181">
        <f>SUMIFS(STIMA!$O$2:$O$48,STIMA!$G$2:$G$48,EP!I$1,STIMA!$E$2:$E$48,EP!$A29)</f>
        <v>0</v>
      </c>
      <c r="J29" s="182">
        <f t="shared" si="0"/>
        <v>0</v>
      </c>
      <c r="K29" s="181">
        <f>SUMIFS(STIMA!$O$2:$O$48,STIMA!$G$2:$G$48,EP!K$1,STIMA!$E$2:$E$48,EP!$A29)</f>
        <v>0</v>
      </c>
      <c r="L29" s="182">
        <f t="shared" si="1"/>
        <v>0</v>
      </c>
      <c r="M29" s="183">
        <f t="shared" si="2"/>
        <v>0</v>
      </c>
      <c r="N29" s="182">
        <f t="shared" si="3"/>
        <v>0</v>
      </c>
      <c r="Q29" s="184"/>
    </row>
    <row r="30" spans="1:17" ht="12" customHeight="1" x14ac:dyDescent="0.2">
      <c r="A30" s="188" t="s">
        <v>217</v>
      </c>
      <c r="B30" s="188" t="s">
        <v>218</v>
      </c>
      <c r="C30" s="188" t="s">
        <v>159</v>
      </c>
      <c r="D30" s="189">
        <v>5.9</v>
      </c>
      <c r="E30" s="188" t="s">
        <v>172</v>
      </c>
      <c r="F30" s="188" t="s">
        <v>173</v>
      </c>
      <c r="G30" s="188" t="s">
        <v>160</v>
      </c>
      <c r="H30" s="188" t="s">
        <v>3319</v>
      </c>
      <c r="I30" s="181">
        <f>SUMIFS(STIMA!$O$2:$O$48,STIMA!$G$2:$G$48,EP!I$1,STIMA!$E$2:$E$48,EP!$A30)</f>
        <v>106.97290454545724</v>
      </c>
      <c r="J30" s="182">
        <f t="shared" si="0"/>
        <v>1.7388352374614547E-2</v>
      </c>
      <c r="K30" s="181">
        <f>SUMIFS(STIMA!$O$2:$O$48,STIMA!$G$2:$G$48,EP!K$1,STIMA!$E$2:$E$48,EP!$A30)</f>
        <v>0</v>
      </c>
      <c r="L30" s="182">
        <f t="shared" si="1"/>
        <v>0</v>
      </c>
      <c r="M30" s="183">
        <f t="shared" si="2"/>
        <v>106.97290454545724</v>
      </c>
      <c r="N30" s="182">
        <f t="shared" si="3"/>
        <v>1.5749814209891567E-2</v>
      </c>
      <c r="Q30" s="184"/>
    </row>
    <row r="31" spans="1:17" ht="12" customHeight="1" x14ac:dyDescent="0.2">
      <c r="A31" s="188" t="s">
        <v>219</v>
      </c>
      <c r="B31" s="188" t="s">
        <v>220</v>
      </c>
      <c r="C31" s="188" t="s">
        <v>159</v>
      </c>
      <c r="D31" s="189">
        <v>16.690000000000001</v>
      </c>
      <c r="E31" s="188" t="s">
        <v>221</v>
      </c>
      <c r="F31" s="188" t="s">
        <v>222</v>
      </c>
      <c r="G31" s="188" t="s">
        <v>160</v>
      </c>
      <c r="H31" s="188" t="s">
        <v>3319</v>
      </c>
      <c r="I31" s="181">
        <f>SUMIFS(STIMA!$O$2:$O$48,STIMA!$G$2:$G$48,EP!I$1,STIMA!$E$2:$E$48,EP!$A31)</f>
        <v>0</v>
      </c>
      <c r="J31" s="182">
        <f t="shared" si="0"/>
        <v>0</v>
      </c>
      <c r="K31" s="181">
        <f>SUMIFS(STIMA!$O$2:$O$48,STIMA!$G$2:$G$48,EP!K$1,STIMA!$E$2:$E$48,EP!$A31)</f>
        <v>0</v>
      </c>
      <c r="L31" s="182">
        <f t="shared" si="1"/>
        <v>0</v>
      </c>
      <c r="M31" s="183">
        <f t="shared" si="2"/>
        <v>0</v>
      </c>
      <c r="N31" s="182">
        <f t="shared" si="3"/>
        <v>0</v>
      </c>
      <c r="Q31" s="184"/>
    </row>
    <row r="32" spans="1:17" ht="12" customHeight="1" x14ac:dyDescent="0.2">
      <c r="A32" s="188" t="s">
        <v>223</v>
      </c>
      <c r="B32" s="188" t="s">
        <v>224</v>
      </c>
      <c r="C32" s="188" t="s">
        <v>159</v>
      </c>
      <c r="D32" s="189">
        <v>8.59</v>
      </c>
      <c r="E32" s="188" t="s">
        <v>221</v>
      </c>
      <c r="F32" s="188" t="s">
        <v>225</v>
      </c>
      <c r="G32" s="188" t="s">
        <v>160</v>
      </c>
      <c r="H32" s="188" t="s">
        <v>3319</v>
      </c>
      <c r="I32" s="181">
        <f>SUMIFS(STIMA!$O$2:$O$48,STIMA!$G$2:$G$48,EP!I$1,STIMA!$E$2:$E$48,EP!$A32)</f>
        <v>0</v>
      </c>
      <c r="J32" s="182">
        <f t="shared" si="0"/>
        <v>0</v>
      </c>
      <c r="K32" s="181">
        <f>SUMIFS(STIMA!$O$2:$O$48,STIMA!$G$2:$G$48,EP!K$1,STIMA!$E$2:$E$48,EP!$A32)</f>
        <v>0</v>
      </c>
      <c r="L32" s="182">
        <f t="shared" si="1"/>
        <v>0</v>
      </c>
      <c r="M32" s="183">
        <f t="shared" si="2"/>
        <v>0</v>
      </c>
      <c r="N32" s="182">
        <f t="shared" si="3"/>
        <v>0</v>
      </c>
      <c r="Q32" s="184"/>
    </row>
    <row r="33" spans="1:17" ht="12" customHeight="1" x14ac:dyDescent="0.2">
      <c r="A33" s="188" t="s">
        <v>226</v>
      </c>
      <c r="B33" s="188" t="s">
        <v>227</v>
      </c>
      <c r="C33" s="190"/>
      <c r="D33" s="189">
        <v>0</v>
      </c>
      <c r="E33" s="188" t="s">
        <v>221</v>
      </c>
      <c r="F33" s="188" t="s">
        <v>228</v>
      </c>
      <c r="G33" s="188" t="s">
        <v>160</v>
      </c>
      <c r="H33" s="188" t="s">
        <v>3319</v>
      </c>
      <c r="I33" s="181">
        <f>SUMIFS(STIMA!$O$2:$O$48,STIMA!$G$2:$G$48,EP!I$1,STIMA!$E$2:$E$48,EP!$A33)</f>
        <v>0</v>
      </c>
      <c r="J33" s="182">
        <f t="shared" si="0"/>
        <v>0</v>
      </c>
      <c r="K33" s="181">
        <f>SUMIFS(STIMA!$O$2:$O$48,STIMA!$G$2:$G$48,EP!K$1,STIMA!$E$2:$E$48,EP!$A33)</f>
        <v>0</v>
      </c>
      <c r="L33" s="182">
        <f t="shared" si="1"/>
        <v>0</v>
      </c>
      <c r="M33" s="183">
        <f t="shared" si="2"/>
        <v>0</v>
      </c>
      <c r="N33" s="182">
        <f t="shared" si="3"/>
        <v>0</v>
      </c>
      <c r="Q33" s="184"/>
    </row>
    <row r="34" spans="1:17" ht="12" customHeight="1" x14ac:dyDescent="0.2">
      <c r="A34" s="188" t="s">
        <v>229</v>
      </c>
      <c r="B34" s="188" t="s">
        <v>230</v>
      </c>
      <c r="C34" s="188" t="s">
        <v>159</v>
      </c>
      <c r="D34" s="189">
        <v>4.5599999999999996</v>
      </c>
      <c r="E34" s="188" t="s">
        <v>221</v>
      </c>
      <c r="F34" s="188" t="s">
        <v>228</v>
      </c>
      <c r="G34" s="188" t="s">
        <v>160</v>
      </c>
      <c r="H34" s="188" t="s">
        <v>3319</v>
      </c>
      <c r="I34" s="181">
        <f>SUMIFS(STIMA!$O$2:$O$48,STIMA!$G$2:$G$48,EP!I$1,STIMA!$E$2:$E$48,EP!$A34)</f>
        <v>0</v>
      </c>
      <c r="J34" s="182">
        <f t="shared" si="0"/>
        <v>0</v>
      </c>
      <c r="K34" s="181">
        <f>SUMIFS(STIMA!$O$2:$O$48,STIMA!$G$2:$G$48,EP!K$1,STIMA!$E$2:$E$48,EP!$A34)</f>
        <v>0</v>
      </c>
      <c r="L34" s="182">
        <f t="shared" si="1"/>
        <v>0</v>
      </c>
      <c r="M34" s="183">
        <f t="shared" si="2"/>
        <v>0</v>
      </c>
      <c r="N34" s="182">
        <f t="shared" si="3"/>
        <v>0</v>
      </c>
      <c r="Q34" s="184"/>
    </row>
    <row r="35" spans="1:17" ht="12" customHeight="1" x14ac:dyDescent="0.2">
      <c r="A35" s="188" t="s">
        <v>231</v>
      </c>
      <c r="B35" s="188" t="s">
        <v>232</v>
      </c>
      <c r="C35" s="188" t="s">
        <v>159</v>
      </c>
      <c r="D35" s="189">
        <v>6.75</v>
      </c>
      <c r="E35" s="188" t="s">
        <v>221</v>
      </c>
      <c r="F35" s="188" t="s">
        <v>228</v>
      </c>
      <c r="G35" s="188" t="s">
        <v>160</v>
      </c>
      <c r="H35" s="188" t="s">
        <v>3319</v>
      </c>
      <c r="I35" s="181">
        <f>SUMIFS(STIMA!$O$2:$O$48,STIMA!$G$2:$G$48,EP!I$1,STIMA!$E$2:$E$48,EP!$A35)</f>
        <v>0</v>
      </c>
      <c r="J35" s="182">
        <f t="shared" si="0"/>
        <v>0</v>
      </c>
      <c r="K35" s="181">
        <f>SUMIFS(STIMA!$O$2:$O$48,STIMA!$G$2:$G$48,EP!K$1,STIMA!$E$2:$E$48,EP!$A35)</f>
        <v>0</v>
      </c>
      <c r="L35" s="182">
        <f t="shared" si="1"/>
        <v>0</v>
      </c>
      <c r="M35" s="183">
        <f t="shared" si="2"/>
        <v>0</v>
      </c>
      <c r="N35" s="182">
        <f t="shared" si="3"/>
        <v>0</v>
      </c>
      <c r="Q35" s="184"/>
    </row>
    <row r="36" spans="1:17" ht="12" customHeight="1" x14ac:dyDescent="0.2">
      <c r="A36" s="188" t="s">
        <v>233</v>
      </c>
      <c r="B36" s="188" t="s">
        <v>234</v>
      </c>
      <c r="C36" s="190"/>
      <c r="D36" s="189">
        <v>0</v>
      </c>
      <c r="E36" s="188" t="s">
        <v>221</v>
      </c>
      <c r="F36" s="188" t="s">
        <v>235</v>
      </c>
      <c r="G36" s="188" t="s">
        <v>160</v>
      </c>
      <c r="H36" s="188" t="s">
        <v>3319</v>
      </c>
      <c r="I36" s="181">
        <f>SUMIFS(STIMA!$O$2:$O$48,STIMA!$G$2:$G$48,EP!I$1,STIMA!$E$2:$E$48,EP!$A36)</f>
        <v>0</v>
      </c>
      <c r="J36" s="182">
        <f t="shared" si="0"/>
        <v>0</v>
      </c>
      <c r="K36" s="181">
        <f>SUMIFS(STIMA!$O$2:$O$48,STIMA!$G$2:$G$48,EP!K$1,STIMA!$E$2:$E$48,EP!$A36)</f>
        <v>0</v>
      </c>
      <c r="L36" s="182">
        <f t="shared" si="1"/>
        <v>0</v>
      </c>
      <c r="M36" s="183">
        <f t="shared" si="2"/>
        <v>0</v>
      </c>
      <c r="N36" s="182">
        <f t="shared" si="3"/>
        <v>0</v>
      </c>
      <c r="Q36" s="184"/>
    </row>
    <row r="37" spans="1:17" ht="12" customHeight="1" x14ac:dyDescent="0.2">
      <c r="A37" s="188" t="s">
        <v>236</v>
      </c>
      <c r="B37" s="188" t="s">
        <v>237</v>
      </c>
      <c r="C37" s="188" t="s">
        <v>159</v>
      </c>
      <c r="D37" s="189">
        <v>174.23</v>
      </c>
      <c r="E37" s="188" t="s">
        <v>221</v>
      </c>
      <c r="F37" s="188" t="s">
        <v>235</v>
      </c>
      <c r="G37" s="188" t="s">
        <v>160</v>
      </c>
      <c r="H37" s="188" t="s">
        <v>3319</v>
      </c>
      <c r="I37" s="181">
        <f>SUMIFS(STIMA!$O$2:$O$48,STIMA!$G$2:$G$48,EP!I$1,STIMA!$E$2:$E$48,EP!$A37)</f>
        <v>0</v>
      </c>
      <c r="J37" s="182">
        <f t="shared" si="0"/>
        <v>0</v>
      </c>
      <c r="K37" s="181">
        <f>SUMIFS(STIMA!$O$2:$O$48,STIMA!$G$2:$G$48,EP!K$1,STIMA!$E$2:$E$48,EP!$A37)</f>
        <v>0</v>
      </c>
      <c r="L37" s="182">
        <f t="shared" si="1"/>
        <v>0</v>
      </c>
      <c r="M37" s="183">
        <f t="shared" si="2"/>
        <v>0</v>
      </c>
      <c r="N37" s="182">
        <f t="shared" si="3"/>
        <v>0</v>
      </c>
      <c r="Q37" s="184"/>
    </row>
    <row r="38" spans="1:17" ht="12" customHeight="1" x14ac:dyDescent="0.2">
      <c r="A38" s="188" t="s">
        <v>238</v>
      </c>
      <c r="B38" s="188" t="s">
        <v>3323</v>
      </c>
      <c r="C38" s="188" t="s">
        <v>159</v>
      </c>
      <c r="D38" s="189">
        <v>287.8</v>
      </c>
      <c r="E38" s="188" t="s">
        <v>221</v>
      </c>
      <c r="F38" s="188" t="s">
        <v>235</v>
      </c>
      <c r="G38" s="188" t="s">
        <v>160</v>
      </c>
      <c r="H38" s="188" t="s">
        <v>3319</v>
      </c>
      <c r="I38" s="181">
        <f>SUMIFS(STIMA!$O$2:$O$48,STIMA!$G$2:$G$48,EP!I$1,STIMA!$E$2:$E$48,EP!$A38)</f>
        <v>0</v>
      </c>
      <c r="J38" s="182">
        <f t="shared" si="0"/>
        <v>0</v>
      </c>
      <c r="K38" s="181">
        <f>SUMIFS(STIMA!$O$2:$O$48,STIMA!$G$2:$G$48,EP!K$1,STIMA!$E$2:$E$48,EP!$A38)</f>
        <v>0</v>
      </c>
      <c r="L38" s="182">
        <f t="shared" si="1"/>
        <v>0</v>
      </c>
      <c r="M38" s="183">
        <f t="shared" si="2"/>
        <v>0</v>
      </c>
      <c r="N38" s="182">
        <f t="shared" si="3"/>
        <v>0</v>
      </c>
      <c r="Q38" s="184"/>
    </row>
    <row r="39" spans="1:17" ht="12" customHeight="1" x14ac:dyDescent="0.2">
      <c r="A39" s="188" t="s">
        <v>239</v>
      </c>
      <c r="B39" s="188" t="s">
        <v>240</v>
      </c>
      <c r="C39" s="188" t="s">
        <v>159</v>
      </c>
      <c r="D39" s="189">
        <v>110.92</v>
      </c>
      <c r="E39" s="188" t="s">
        <v>221</v>
      </c>
      <c r="F39" s="188" t="s">
        <v>235</v>
      </c>
      <c r="G39" s="188" t="s">
        <v>160</v>
      </c>
      <c r="H39" s="188" t="s">
        <v>3319</v>
      </c>
      <c r="I39" s="181">
        <f>SUMIFS(STIMA!$O$2:$O$48,STIMA!$G$2:$G$48,EP!I$1,STIMA!$E$2:$E$48,EP!$A39)</f>
        <v>0</v>
      </c>
      <c r="J39" s="182">
        <f t="shared" si="0"/>
        <v>0</v>
      </c>
      <c r="K39" s="181">
        <f>SUMIFS(STIMA!$O$2:$O$48,STIMA!$G$2:$G$48,EP!K$1,STIMA!$E$2:$E$48,EP!$A39)</f>
        <v>0</v>
      </c>
      <c r="L39" s="182">
        <f t="shared" si="1"/>
        <v>0</v>
      </c>
      <c r="M39" s="183">
        <f t="shared" si="2"/>
        <v>0</v>
      </c>
      <c r="N39" s="182">
        <f t="shared" si="3"/>
        <v>0</v>
      </c>
      <c r="Q39" s="184"/>
    </row>
    <row r="40" spans="1:17" ht="12" customHeight="1" x14ac:dyDescent="0.2">
      <c r="A40" s="188" t="s">
        <v>241</v>
      </c>
      <c r="B40" s="188" t="s">
        <v>242</v>
      </c>
      <c r="C40" s="188" t="s">
        <v>159</v>
      </c>
      <c r="D40" s="189">
        <v>33.159999999999997</v>
      </c>
      <c r="E40" s="188" t="s">
        <v>221</v>
      </c>
      <c r="F40" s="188" t="s">
        <v>235</v>
      </c>
      <c r="G40" s="188" t="s">
        <v>160</v>
      </c>
      <c r="H40" s="188" t="s">
        <v>3319</v>
      </c>
      <c r="I40" s="181">
        <f>SUMIFS(STIMA!$O$2:$O$48,STIMA!$G$2:$G$48,EP!I$1,STIMA!$E$2:$E$48,EP!$A40)</f>
        <v>0</v>
      </c>
      <c r="J40" s="182">
        <f t="shared" si="0"/>
        <v>0</v>
      </c>
      <c r="K40" s="181">
        <f>SUMIFS(STIMA!$O$2:$O$48,STIMA!$G$2:$G$48,EP!K$1,STIMA!$E$2:$E$48,EP!$A40)</f>
        <v>0</v>
      </c>
      <c r="L40" s="182">
        <f t="shared" si="1"/>
        <v>0</v>
      </c>
      <c r="M40" s="183">
        <f t="shared" si="2"/>
        <v>0</v>
      </c>
      <c r="N40" s="182">
        <f t="shared" si="3"/>
        <v>0</v>
      </c>
      <c r="Q40" s="184"/>
    </row>
    <row r="41" spans="1:17" ht="12" customHeight="1" x14ac:dyDescent="0.2">
      <c r="A41" s="188" t="s">
        <v>243</v>
      </c>
      <c r="B41" s="188" t="s">
        <v>244</v>
      </c>
      <c r="C41" s="190"/>
      <c r="D41" s="189">
        <v>0</v>
      </c>
      <c r="E41" s="188" t="s">
        <v>221</v>
      </c>
      <c r="F41" s="188" t="s">
        <v>235</v>
      </c>
      <c r="G41" s="188" t="s">
        <v>160</v>
      </c>
      <c r="H41" s="188" t="s">
        <v>3319</v>
      </c>
      <c r="I41" s="181">
        <f>SUMIFS(STIMA!$O$2:$O$48,STIMA!$G$2:$G$48,EP!I$1,STIMA!$E$2:$E$48,EP!$A41)</f>
        <v>0</v>
      </c>
      <c r="J41" s="182">
        <f t="shared" si="0"/>
        <v>0</v>
      </c>
      <c r="K41" s="181">
        <f>SUMIFS(STIMA!$O$2:$O$48,STIMA!$G$2:$G$48,EP!K$1,STIMA!$E$2:$E$48,EP!$A41)</f>
        <v>0</v>
      </c>
      <c r="L41" s="182">
        <f t="shared" si="1"/>
        <v>0</v>
      </c>
      <c r="M41" s="183">
        <f t="shared" si="2"/>
        <v>0</v>
      </c>
      <c r="N41" s="182">
        <f t="shared" si="3"/>
        <v>0</v>
      </c>
      <c r="Q41" s="184"/>
    </row>
    <row r="42" spans="1:17" ht="12" customHeight="1" x14ac:dyDescent="0.2">
      <c r="A42" s="188" t="s">
        <v>245</v>
      </c>
      <c r="B42" s="188" t="s">
        <v>246</v>
      </c>
      <c r="C42" s="188" t="s">
        <v>176</v>
      </c>
      <c r="D42" s="189">
        <v>50.96</v>
      </c>
      <c r="E42" s="188" t="s">
        <v>221</v>
      </c>
      <c r="F42" s="188" t="s">
        <v>235</v>
      </c>
      <c r="G42" s="188" t="s">
        <v>160</v>
      </c>
      <c r="H42" s="188" t="s">
        <v>3319</v>
      </c>
      <c r="I42" s="181">
        <f>SUMIFS(STIMA!$O$2:$O$48,STIMA!$G$2:$G$48,EP!I$1,STIMA!$E$2:$E$48,EP!$A42)</f>
        <v>0</v>
      </c>
      <c r="J42" s="182">
        <f t="shared" si="0"/>
        <v>0</v>
      </c>
      <c r="K42" s="181">
        <f>SUMIFS(STIMA!$O$2:$O$48,STIMA!$G$2:$G$48,EP!K$1,STIMA!$E$2:$E$48,EP!$A42)</f>
        <v>0</v>
      </c>
      <c r="L42" s="182">
        <f t="shared" si="1"/>
        <v>0</v>
      </c>
      <c r="M42" s="183">
        <f t="shared" si="2"/>
        <v>0</v>
      </c>
      <c r="N42" s="182">
        <f t="shared" si="3"/>
        <v>0</v>
      </c>
      <c r="Q42" s="184"/>
    </row>
    <row r="43" spans="1:17" ht="12" customHeight="1" x14ac:dyDescent="0.2">
      <c r="A43" s="188" t="s">
        <v>247</v>
      </c>
      <c r="B43" s="188" t="s">
        <v>248</v>
      </c>
      <c r="C43" s="188" t="s">
        <v>176</v>
      </c>
      <c r="D43" s="189">
        <v>16.829999999999998</v>
      </c>
      <c r="E43" s="188" t="s">
        <v>221</v>
      </c>
      <c r="F43" s="188" t="s">
        <v>235</v>
      </c>
      <c r="G43" s="188" t="s">
        <v>160</v>
      </c>
      <c r="H43" s="188" t="s">
        <v>3319</v>
      </c>
      <c r="I43" s="181">
        <f>SUMIFS(STIMA!$O$2:$O$48,STIMA!$G$2:$G$48,EP!I$1,STIMA!$E$2:$E$48,EP!$A43)</f>
        <v>0</v>
      </c>
      <c r="J43" s="182">
        <f t="shared" si="0"/>
        <v>0</v>
      </c>
      <c r="K43" s="181">
        <f>SUMIFS(STIMA!$O$2:$O$48,STIMA!$G$2:$G$48,EP!K$1,STIMA!$E$2:$E$48,EP!$A43)</f>
        <v>0</v>
      </c>
      <c r="L43" s="182">
        <f t="shared" si="1"/>
        <v>0</v>
      </c>
      <c r="M43" s="183">
        <f t="shared" si="2"/>
        <v>0</v>
      </c>
      <c r="N43" s="182">
        <f t="shared" si="3"/>
        <v>0</v>
      </c>
      <c r="Q43" s="184"/>
    </row>
    <row r="44" spans="1:17" ht="12" customHeight="1" x14ac:dyDescent="0.2">
      <c r="A44" s="188" t="s">
        <v>249</v>
      </c>
      <c r="B44" s="188" t="s">
        <v>250</v>
      </c>
      <c r="C44" s="190"/>
      <c r="D44" s="189"/>
      <c r="E44" s="188" t="s">
        <v>252</v>
      </c>
      <c r="F44" s="188" t="s">
        <v>253</v>
      </c>
      <c r="G44" s="188" t="s">
        <v>251</v>
      </c>
      <c r="H44" s="188" t="s">
        <v>3319</v>
      </c>
      <c r="I44" s="181">
        <f>SUMIFS(STIMA!$O$2:$O$48,STIMA!$G$2:$G$48,EP!I$1,STIMA!$E$2:$E$48,EP!$A44)</f>
        <v>0</v>
      </c>
      <c r="J44" s="182">
        <f t="shared" si="0"/>
        <v>0</v>
      </c>
      <c r="K44" s="181">
        <f>SUMIFS(STIMA!$O$2:$O$48,STIMA!$G$2:$G$48,EP!K$1,STIMA!$E$2:$E$48,EP!$A44)</f>
        <v>0</v>
      </c>
      <c r="L44" s="182">
        <f t="shared" si="1"/>
        <v>0</v>
      </c>
      <c r="M44" s="183">
        <f t="shared" si="2"/>
        <v>0</v>
      </c>
      <c r="N44" s="182">
        <f t="shared" si="3"/>
        <v>0</v>
      </c>
      <c r="Q44" s="184"/>
    </row>
    <row r="45" spans="1:17" ht="12" customHeight="1" x14ac:dyDescent="0.2">
      <c r="A45" s="188" t="s">
        <v>254</v>
      </c>
      <c r="B45" s="188" t="s">
        <v>255</v>
      </c>
      <c r="C45" s="188" t="s">
        <v>159</v>
      </c>
      <c r="D45" s="189">
        <v>6.43</v>
      </c>
      <c r="E45" s="188" t="s">
        <v>252</v>
      </c>
      <c r="F45" s="188" t="s">
        <v>253</v>
      </c>
      <c r="G45" s="188" t="s">
        <v>251</v>
      </c>
      <c r="H45" s="188" t="s">
        <v>3319</v>
      </c>
      <c r="I45" s="181">
        <f>SUMIFS(STIMA!$O$2:$O$48,STIMA!$G$2:$G$48,EP!I$1,STIMA!$E$2:$E$48,EP!$A45)</f>
        <v>0</v>
      </c>
      <c r="J45" s="182">
        <f t="shared" si="0"/>
        <v>0</v>
      </c>
      <c r="K45" s="181">
        <f>SUMIFS(STIMA!$O$2:$O$48,STIMA!$G$2:$G$48,EP!K$1,STIMA!$E$2:$E$48,EP!$A45)</f>
        <v>0</v>
      </c>
      <c r="L45" s="182">
        <f t="shared" si="1"/>
        <v>0</v>
      </c>
      <c r="M45" s="183">
        <f t="shared" si="2"/>
        <v>0</v>
      </c>
      <c r="N45" s="182">
        <f t="shared" si="3"/>
        <v>0</v>
      </c>
      <c r="Q45" s="184"/>
    </row>
    <row r="46" spans="1:17" ht="12" customHeight="1" x14ac:dyDescent="0.2">
      <c r="A46" s="188" t="s">
        <v>256</v>
      </c>
      <c r="B46" s="188" t="s">
        <v>257</v>
      </c>
      <c r="C46" s="190"/>
      <c r="D46" s="189"/>
      <c r="E46" s="188" t="s">
        <v>252</v>
      </c>
      <c r="F46" s="188" t="s">
        <v>253</v>
      </c>
      <c r="G46" s="188" t="s">
        <v>251</v>
      </c>
      <c r="H46" s="188" t="s">
        <v>3319</v>
      </c>
      <c r="I46" s="181">
        <f>SUMIFS(STIMA!$O$2:$O$48,STIMA!$G$2:$G$48,EP!I$1,STIMA!$E$2:$E$48,EP!$A46)</f>
        <v>0</v>
      </c>
      <c r="J46" s="182">
        <f t="shared" si="0"/>
        <v>0</v>
      </c>
      <c r="K46" s="181">
        <f>SUMIFS(STIMA!$O$2:$O$48,STIMA!$G$2:$G$48,EP!K$1,STIMA!$E$2:$E$48,EP!$A46)</f>
        <v>0</v>
      </c>
      <c r="L46" s="182">
        <f t="shared" si="1"/>
        <v>0</v>
      </c>
      <c r="M46" s="183">
        <f t="shared" si="2"/>
        <v>0</v>
      </c>
      <c r="N46" s="182">
        <f t="shared" si="3"/>
        <v>0</v>
      </c>
      <c r="Q46" s="184"/>
    </row>
    <row r="47" spans="1:17" ht="12" customHeight="1" x14ac:dyDescent="0.2">
      <c r="A47" s="188" t="s">
        <v>258</v>
      </c>
      <c r="B47" s="188" t="s">
        <v>259</v>
      </c>
      <c r="C47" s="188" t="s">
        <v>159</v>
      </c>
      <c r="D47" s="189">
        <v>1.92</v>
      </c>
      <c r="E47" s="188" t="s">
        <v>252</v>
      </c>
      <c r="F47" s="188" t="s">
        <v>253</v>
      </c>
      <c r="G47" s="188" t="s">
        <v>251</v>
      </c>
      <c r="H47" s="188" t="s">
        <v>3319</v>
      </c>
      <c r="I47" s="181">
        <f>SUMIFS(STIMA!$O$2:$O$48,STIMA!$G$2:$G$48,EP!I$1,STIMA!$E$2:$E$48,EP!$A47)</f>
        <v>0</v>
      </c>
      <c r="J47" s="182">
        <f t="shared" si="0"/>
        <v>0</v>
      </c>
      <c r="K47" s="181">
        <f>SUMIFS(STIMA!$O$2:$O$48,STIMA!$G$2:$G$48,EP!K$1,STIMA!$E$2:$E$48,EP!$A47)</f>
        <v>0</v>
      </c>
      <c r="L47" s="182">
        <f t="shared" si="1"/>
        <v>0</v>
      </c>
      <c r="M47" s="183">
        <f t="shared" si="2"/>
        <v>0</v>
      </c>
      <c r="N47" s="182">
        <f t="shared" si="3"/>
        <v>0</v>
      </c>
      <c r="Q47" s="184"/>
    </row>
    <row r="48" spans="1:17" ht="12" customHeight="1" x14ac:dyDescent="0.2">
      <c r="A48" s="188" t="s">
        <v>260</v>
      </c>
      <c r="B48" s="188" t="s">
        <v>261</v>
      </c>
      <c r="C48" s="188" t="s">
        <v>37</v>
      </c>
      <c r="D48" s="189">
        <v>20</v>
      </c>
      <c r="E48" s="188" t="s">
        <v>252</v>
      </c>
      <c r="F48" s="188" t="s">
        <v>253</v>
      </c>
      <c r="G48" s="188" t="s">
        <v>251</v>
      </c>
      <c r="H48" s="188" t="s">
        <v>3319</v>
      </c>
      <c r="I48" s="181">
        <f>SUMIFS(STIMA!$O$2:$O$48,STIMA!$G$2:$G$48,EP!I$1,STIMA!$E$2:$E$48,EP!$A48)</f>
        <v>0</v>
      </c>
      <c r="J48" s="182">
        <f t="shared" si="0"/>
        <v>0</v>
      </c>
      <c r="K48" s="181">
        <f>SUMIFS(STIMA!$O$2:$O$48,STIMA!$G$2:$G$48,EP!K$1,STIMA!$E$2:$E$48,EP!$A48)</f>
        <v>0</v>
      </c>
      <c r="L48" s="182">
        <f t="shared" si="1"/>
        <v>0</v>
      </c>
      <c r="M48" s="183">
        <f t="shared" si="2"/>
        <v>0</v>
      </c>
      <c r="N48" s="182">
        <f t="shared" si="3"/>
        <v>0</v>
      </c>
      <c r="Q48" s="184"/>
    </row>
    <row r="49" spans="1:17" ht="12" customHeight="1" x14ac:dyDescent="0.2">
      <c r="A49" s="188" t="s">
        <v>262</v>
      </c>
      <c r="B49" s="188" t="s">
        <v>263</v>
      </c>
      <c r="C49" s="188" t="s">
        <v>159</v>
      </c>
      <c r="D49" s="189">
        <v>5.64</v>
      </c>
      <c r="E49" s="188" t="s">
        <v>252</v>
      </c>
      <c r="F49" s="188" t="s">
        <v>253</v>
      </c>
      <c r="G49" s="188" t="s">
        <v>251</v>
      </c>
      <c r="H49" s="188" t="s">
        <v>3319</v>
      </c>
      <c r="I49" s="181">
        <f>SUMIFS(STIMA!$O$2:$O$48,STIMA!$G$2:$G$48,EP!I$1,STIMA!$E$2:$E$48,EP!$A49)</f>
        <v>0</v>
      </c>
      <c r="J49" s="182">
        <f t="shared" si="0"/>
        <v>0</v>
      </c>
      <c r="K49" s="181">
        <f>SUMIFS(STIMA!$O$2:$O$48,STIMA!$G$2:$G$48,EP!K$1,STIMA!$E$2:$E$48,EP!$A49)</f>
        <v>0</v>
      </c>
      <c r="L49" s="182">
        <f t="shared" si="1"/>
        <v>0</v>
      </c>
      <c r="M49" s="183">
        <f t="shared" si="2"/>
        <v>0</v>
      </c>
      <c r="N49" s="182">
        <f t="shared" si="3"/>
        <v>0</v>
      </c>
      <c r="Q49" s="184"/>
    </row>
    <row r="50" spans="1:17" ht="12" customHeight="1" x14ac:dyDescent="0.2">
      <c r="A50" s="188" t="s">
        <v>264</v>
      </c>
      <c r="B50" s="188" t="s">
        <v>265</v>
      </c>
      <c r="C50" s="188" t="s">
        <v>37</v>
      </c>
      <c r="D50" s="189">
        <v>20</v>
      </c>
      <c r="E50" s="188" t="s">
        <v>252</v>
      </c>
      <c r="F50" s="188" t="s">
        <v>253</v>
      </c>
      <c r="G50" s="188" t="s">
        <v>251</v>
      </c>
      <c r="H50" s="188" t="s">
        <v>3319</v>
      </c>
      <c r="I50" s="181">
        <f>SUMIFS(STIMA!$O$2:$O$48,STIMA!$G$2:$G$48,EP!I$1,STIMA!$E$2:$E$48,EP!$A50)</f>
        <v>0</v>
      </c>
      <c r="J50" s="182">
        <f t="shared" si="0"/>
        <v>0</v>
      </c>
      <c r="K50" s="181">
        <f>SUMIFS(STIMA!$O$2:$O$48,STIMA!$G$2:$G$48,EP!K$1,STIMA!$E$2:$E$48,EP!$A50)</f>
        <v>0</v>
      </c>
      <c r="L50" s="182">
        <f t="shared" si="1"/>
        <v>0</v>
      </c>
      <c r="M50" s="183">
        <f t="shared" si="2"/>
        <v>0</v>
      </c>
      <c r="N50" s="182">
        <f t="shared" si="3"/>
        <v>0</v>
      </c>
      <c r="Q50" s="184"/>
    </row>
    <row r="51" spans="1:17" ht="12" customHeight="1" x14ac:dyDescent="0.2">
      <c r="A51" s="188" t="s">
        <v>266</v>
      </c>
      <c r="B51" s="188" t="s">
        <v>267</v>
      </c>
      <c r="C51" s="190"/>
      <c r="D51" s="189"/>
      <c r="E51" s="188" t="s">
        <v>252</v>
      </c>
      <c r="F51" s="188" t="s">
        <v>268</v>
      </c>
      <c r="G51" s="188" t="s">
        <v>251</v>
      </c>
      <c r="H51" s="188" t="s">
        <v>3319</v>
      </c>
      <c r="I51" s="181">
        <f>SUMIFS(STIMA!$O$2:$O$48,STIMA!$G$2:$G$48,EP!I$1,STIMA!$E$2:$E$48,EP!$A51)</f>
        <v>0</v>
      </c>
      <c r="J51" s="182">
        <f t="shared" si="0"/>
        <v>0</v>
      </c>
      <c r="K51" s="181">
        <f>SUMIFS(STIMA!$O$2:$O$48,STIMA!$G$2:$G$48,EP!K$1,STIMA!$E$2:$E$48,EP!$A51)</f>
        <v>0</v>
      </c>
      <c r="L51" s="182">
        <f t="shared" si="1"/>
        <v>0</v>
      </c>
      <c r="M51" s="183">
        <f t="shared" si="2"/>
        <v>0</v>
      </c>
      <c r="N51" s="182">
        <f t="shared" si="3"/>
        <v>0</v>
      </c>
      <c r="Q51" s="184"/>
    </row>
    <row r="52" spans="1:17" ht="12" customHeight="1" x14ac:dyDescent="0.2">
      <c r="A52" s="188" t="s">
        <v>269</v>
      </c>
      <c r="B52" s="188" t="s">
        <v>270</v>
      </c>
      <c r="C52" s="188" t="s">
        <v>271</v>
      </c>
      <c r="D52" s="189">
        <v>1</v>
      </c>
      <c r="E52" s="188" t="s">
        <v>252</v>
      </c>
      <c r="F52" s="188" t="s">
        <v>268</v>
      </c>
      <c r="G52" s="188" t="s">
        <v>251</v>
      </c>
      <c r="H52" s="188" t="s">
        <v>3319</v>
      </c>
      <c r="I52" s="181">
        <f>SUMIFS(STIMA!$O$2:$O$48,STIMA!$G$2:$G$48,EP!I$1,STIMA!$E$2:$E$48,EP!$A52)</f>
        <v>0</v>
      </c>
      <c r="J52" s="182">
        <f t="shared" si="0"/>
        <v>0</v>
      </c>
      <c r="K52" s="181">
        <f>SUMIFS(STIMA!$O$2:$O$48,STIMA!$G$2:$G$48,EP!K$1,STIMA!$E$2:$E$48,EP!$A52)</f>
        <v>0</v>
      </c>
      <c r="L52" s="182">
        <f t="shared" si="1"/>
        <v>0</v>
      </c>
      <c r="M52" s="183">
        <f t="shared" si="2"/>
        <v>0</v>
      </c>
      <c r="N52" s="182">
        <f t="shared" si="3"/>
        <v>0</v>
      </c>
      <c r="Q52" s="184"/>
    </row>
    <row r="53" spans="1:17" ht="12" customHeight="1" x14ac:dyDescent="0.2">
      <c r="A53" s="188" t="s">
        <v>272</v>
      </c>
      <c r="B53" s="188" t="s">
        <v>273</v>
      </c>
      <c r="C53" s="188" t="s">
        <v>271</v>
      </c>
      <c r="D53" s="189">
        <v>1.45</v>
      </c>
      <c r="E53" s="188" t="s">
        <v>252</v>
      </c>
      <c r="F53" s="188" t="s">
        <v>268</v>
      </c>
      <c r="G53" s="188" t="s">
        <v>251</v>
      </c>
      <c r="H53" s="188" t="s">
        <v>3319</v>
      </c>
      <c r="I53" s="181">
        <f>SUMIFS(STIMA!$O$2:$O$48,STIMA!$G$2:$G$48,EP!I$1,STIMA!$E$2:$E$48,EP!$A53)</f>
        <v>0</v>
      </c>
      <c r="J53" s="182">
        <f t="shared" si="0"/>
        <v>0</v>
      </c>
      <c r="K53" s="181">
        <f>SUMIFS(STIMA!$O$2:$O$48,STIMA!$G$2:$G$48,EP!K$1,STIMA!$E$2:$E$48,EP!$A53)</f>
        <v>0</v>
      </c>
      <c r="L53" s="182">
        <f t="shared" si="1"/>
        <v>0</v>
      </c>
      <c r="M53" s="183">
        <f t="shared" si="2"/>
        <v>0</v>
      </c>
      <c r="N53" s="182">
        <f t="shared" si="3"/>
        <v>0</v>
      </c>
      <c r="Q53" s="184"/>
    </row>
    <row r="54" spans="1:17" ht="12" customHeight="1" x14ac:dyDescent="0.2">
      <c r="A54" s="188" t="s">
        <v>274</v>
      </c>
      <c r="B54" s="188" t="s">
        <v>275</v>
      </c>
      <c r="C54" s="188" t="s">
        <v>271</v>
      </c>
      <c r="D54" s="189">
        <v>1.75</v>
      </c>
      <c r="E54" s="188" t="s">
        <v>252</v>
      </c>
      <c r="F54" s="188" t="s">
        <v>268</v>
      </c>
      <c r="G54" s="188" t="s">
        <v>251</v>
      </c>
      <c r="H54" s="188" t="s">
        <v>3319</v>
      </c>
      <c r="I54" s="181">
        <f>SUMIFS(STIMA!$O$2:$O$48,STIMA!$G$2:$G$48,EP!I$1,STIMA!$E$2:$E$48,EP!$A54)</f>
        <v>0</v>
      </c>
      <c r="J54" s="182">
        <f t="shared" si="0"/>
        <v>0</v>
      </c>
      <c r="K54" s="181">
        <f>SUMIFS(STIMA!$O$2:$O$48,STIMA!$G$2:$G$48,EP!K$1,STIMA!$E$2:$E$48,EP!$A54)</f>
        <v>0</v>
      </c>
      <c r="L54" s="182">
        <f t="shared" si="1"/>
        <v>0</v>
      </c>
      <c r="M54" s="183">
        <f t="shared" si="2"/>
        <v>0</v>
      </c>
      <c r="N54" s="182">
        <f t="shared" si="3"/>
        <v>0</v>
      </c>
      <c r="Q54" s="184"/>
    </row>
    <row r="55" spans="1:17" ht="12" customHeight="1" x14ac:dyDescent="0.2">
      <c r="A55" s="188" t="s">
        <v>276</v>
      </c>
      <c r="B55" s="188" t="s">
        <v>277</v>
      </c>
      <c r="C55" s="190"/>
      <c r="D55" s="189"/>
      <c r="E55" s="188" t="s">
        <v>252</v>
      </c>
      <c r="F55" s="188" t="s">
        <v>268</v>
      </c>
      <c r="G55" s="188" t="s">
        <v>251</v>
      </c>
      <c r="H55" s="188" t="s">
        <v>3319</v>
      </c>
      <c r="I55" s="181">
        <f>SUMIFS(STIMA!$O$2:$O$48,STIMA!$G$2:$G$48,EP!I$1,STIMA!$E$2:$E$48,EP!$A55)</f>
        <v>0</v>
      </c>
      <c r="J55" s="182">
        <f t="shared" si="0"/>
        <v>0</v>
      </c>
      <c r="K55" s="181">
        <f>SUMIFS(STIMA!$O$2:$O$48,STIMA!$G$2:$G$48,EP!K$1,STIMA!$E$2:$E$48,EP!$A55)</f>
        <v>0</v>
      </c>
      <c r="L55" s="182">
        <f t="shared" si="1"/>
        <v>0</v>
      </c>
      <c r="M55" s="183">
        <f t="shared" si="2"/>
        <v>0</v>
      </c>
      <c r="N55" s="182">
        <f t="shared" si="3"/>
        <v>0</v>
      </c>
      <c r="Q55" s="184"/>
    </row>
    <row r="56" spans="1:17" ht="12" customHeight="1" x14ac:dyDescent="0.2">
      <c r="A56" s="188" t="s">
        <v>278</v>
      </c>
      <c r="B56" s="188" t="s">
        <v>279</v>
      </c>
      <c r="C56" s="188" t="s">
        <v>176</v>
      </c>
      <c r="D56" s="189">
        <v>21.81</v>
      </c>
      <c r="E56" s="188" t="s">
        <v>252</v>
      </c>
      <c r="F56" s="188" t="s">
        <v>268</v>
      </c>
      <c r="G56" s="188" t="s">
        <v>251</v>
      </c>
      <c r="H56" s="188" t="s">
        <v>3319</v>
      </c>
      <c r="I56" s="181">
        <f>SUMIFS(STIMA!$O$2:$O$48,STIMA!$G$2:$G$48,EP!I$1,STIMA!$E$2:$E$48,EP!$A56)</f>
        <v>0</v>
      </c>
      <c r="J56" s="182">
        <f t="shared" si="0"/>
        <v>0</v>
      </c>
      <c r="K56" s="181">
        <f>SUMIFS(STIMA!$O$2:$O$48,STIMA!$G$2:$G$48,EP!K$1,STIMA!$E$2:$E$48,EP!$A56)</f>
        <v>0</v>
      </c>
      <c r="L56" s="182">
        <f t="shared" si="1"/>
        <v>0</v>
      </c>
      <c r="M56" s="183">
        <f t="shared" si="2"/>
        <v>0</v>
      </c>
      <c r="N56" s="182">
        <f t="shared" si="3"/>
        <v>0</v>
      </c>
      <c r="Q56" s="184"/>
    </row>
    <row r="57" spans="1:17" ht="12" customHeight="1" x14ac:dyDescent="0.2">
      <c r="A57" s="188" t="s">
        <v>280</v>
      </c>
      <c r="B57" s="188" t="s">
        <v>281</v>
      </c>
      <c r="C57" s="188" t="s">
        <v>176</v>
      </c>
      <c r="D57" s="189">
        <v>27.26</v>
      </c>
      <c r="E57" s="188" t="s">
        <v>252</v>
      </c>
      <c r="F57" s="188" t="s">
        <v>268</v>
      </c>
      <c r="G57" s="188" t="s">
        <v>251</v>
      </c>
      <c r="H57" s="188" t="s">
        <v>3319</v>
      </c>
      <c r="I57" s="181">
        <f>SUMIFS(STIMA!$O$2:$O$48,STIMA!$G$2:$G$48,EP!I$1,STIMA!$E$2:$E$48,EP!$A57)</f>
        <v>0</v>
      </c>
      <c r="J57" s="182">
        <f t="shared" si="0"/>
        <v>0</v>
      </c>
      <c r="K57" s="181">
        <f>SUMIFS(STIMA!$O$2:$O$48,STIMA!$G$2:$G$48,EP!K$1,STIMA!$E$2:$E$48,EP!$A57)</f>
        <v>0</v>
      </c>
      <c r="L57" s="182">
        <f t="shared" si="1"/>
        <v>0</v>
      </c>
      <c r="M57" s="183">
        <f t="shared" si="2"/>
        <v>0</v>
      </c>
      <c r="N57" s="182">
        <f t="shared" si="3"/>
        <v>0</v>
      </c>
      <c r="Q57" s="184"/>
    </row>
    <row r="58" spans="1:17" ht="12" customHeight="1" x14ac:dyDescent="0.2">
      <c r="A58" s="188" t="s">
        <v>282</v>
      </c>
      <c r="B58" s="188" t="s">
        <v>283</v>
      </c>
      <c r="C58" s="188" t="s">
        <v>176</v>
      </c>
      <c r="D58" s="189">
        <v>34.08</v>
      </c>
      <c r="E58" s="188" t="s">
        <v>252</v>
      </c>
      <c r="F58" s="188" t="s">
        <v>268</v>
      </c>
      <c r="G58" s="188" t="s">
        <v>251</v>
      </c>
      <c r="H58" s="188" t="s">
        <v>3319</v>
      </c>
      <c r="I58" s="181">
        <f>SUMIFS(STIMA!$O$2:$O$48,STIMA!$G$2:$G$48,EP!I$1,STIMA!$E$2:$E$48,EP!$A58)</f>
        <v>0</v>
      </c>
      <c r="J58" s="182">
        <f t="shared" si="0"/>
        <v>0</v>
      </c>
      <c r="K58" s="181">
        <f>SUMIFS(STIMA!$O$2:$O$48,STIMA!$G$2:$G$48,EP!K$1,STIMA!$E$2:$E$48,EP!$A58)</f>
        <v>0</v>
      </c>
      <c r="L58" s="182">
        <f t="shared" si="1"/>
        <v>0</v>
      </c>
      <c r="M58" s="183">
        <f t="shared" si="2"/>
        <v>0</v>
      </c>
      <c r="N58" s="182">
        <f t="shared" si="3"/>
        <v>0</v>
      </c>
      <c r="Q58" s="184"/>
    </row>
    <row r="59" spans="1:17" ht="12" customHeight="1" x14ac:dyDescent="0.2">
      <c r="A59" s="188" t="s">
        <v>284</v>
      </c>
      <c r="B59" s="188" t="s">
        <v>285</v>
      </c>
      <c r="C59" s="188" t="s">
        <v>176</v>
      </c>
      <c r="D59" s="189">
        <v>114.9</v>
      </c>
      <c r="E59" s="188" t="s">
        <v>252</v>
      </c>
      <c r="F59" s="188" t="s">
        <v>268</v>
      </c>
      <c r="G59" s="188" t="s">
        <v>251</v>
      </c>
      <c r="H59" s="188" t="s">
        <v>3319</v>
      </c>
      <c r="I59" s="181">
        <f>SUMIFS(STIMA!$O$2:$O$48,STIMA!$G$2:$G$48,EP!I$1,STIMA!$E$2:$E$48,EP!$A59)</f>
        <v>0</v>
      </c>
      <c r="J59" s="182">
        <f t="shared" si="0"/>
        <v>0</v>
      </c>
      <c r="K59" s="181">
        <f>SUMIFS(STIMA!$O$2:$O$48,STIMA!$G$2:$G$48,EP!K$1,STIMA!$E$2:$E$48,EP!$A59)</f>
        <v>0</v>
      </c>
      <c r="L59" s="182">
        <f t="shared" si="1"/>
        <v>0</v>
      </c>
      <c r="M59" s="183">
        <f t="shared" si="2"/>
        <v>0</v>
      </c>
      <c r="N59" s="182">
        <f t="shared" si="3"/>
        <v>0</v>
      </c>
      <c r="Q59" s="184"/>
    </row>
    <row r="60" spans="1:17" ht="12" customHeight="1" x14ac:dyDescent="0.2">
      <c r="A60" s="188" t="s">
        <v>286</v>
      </c>
      <c r="B60" s="188" t="s">
        <v>287</v>
      </c>
      <c r="C60" s="188" t="s">
        <v>176</v>
      </c>
      <c r="D60" s="189">
        <v>8.93</v>
      </c>
      <c r="E60" s="188" t="s">
        <v>252</v>
      </c>
      <c r="F60" s="188" t="s">
        <v>268</v>
      </c>
      <c r="G60" s="188" t="s">
        <v>251</v>
      </c>
      <c r="H60" s="188" t="s">
        <v>3319</v>
      </c>
      <c r="I60" s="181">
        <f>SUMIFS(STIMA!$O$2:$O$48,STIMA!$G$2:$G$48,EP!I$1,STIMA!$E$2:$E$48,EP!$A60)</f>
        <v>0</v>
      </c>
      <c r="J60" s="182">
        <f t="shared" si="0"/>
        <v>0</v>
      </c>
      <c r="K60" s="181">
        <f>SUMIFS(STIMA!$O$2:$O$48,STIMA!$G$2:$G$48,EP!K$1,STIMA!$E$2:$E$48,EP!$A60)</f>
        <v>0</v>
      </c>
      <c r="L60" s="182">
        <f t="shared" si="1"/>
        <v>0</v>
      </c>
      <c r="M60" s="183">
        <f t="shared" si="2"/>
        <v>0</v>
      </c>
      <c r="N60" s="182">
        <f t="shared" si="3"/>
        <v>0</v>
      </c>
      <c r="Q60" s="184"/>
    </row>
    <row r="61" spans="1:17" ht="12" customHeight="1" x14ac:dyDescent="0.2">
      <c r="A61" s="188" t="s">
        <v>288</v>
      </c>
      <c r="B61" s="188" t="s">
        <v>289</v>
      </c>
      <c r="C61" s="188" t="s">
        <v>176</v>
      </c>
      <c r="D61" s="189">
        <v>11.16</v>
      </c>
      <c r="E61" s="188" t="s">
        <v>252</v>
      </c>
      <c r="F61" s="188" t="s">
        <v>268</v>
      </c>
      <c r="G61" s="188" t="s">
        <v>251</v>
      </c>
      <c r="H61" s="188" t="s">
        <v>3319</v>
      </c>
      <c r="I61" s="181">
        <f>SUMIFS(STIMA!$O$2:$O$48,STIMA!$G$2:$G$48,EP!I$1,STIMA!$E$2:$E$48,EP!$A61)</f>
        <v>0</v>
      </c>
      <c r="J61" s="182">
        <f t="shared" si="0"/>
        <v>0</v>
      </c>
      <c r="K61" s="181">
        <f>SUMIFS(STIMA!$O$2:$O$48,STIMA!$G$2:$G$48,EP!K$1,STIMA!$E$2:$E$48,EP!$A61)</f>
        <v>0</v>
      </c>
      <c r="L61" s="182">
        <f t="shared" si="1"/>
        <v>0</v>
      </c>
      <c r="M61" s="183">
        <f t="shared" si="2"/>
        <v>0</v>
      </c>
      <c r="N61" s="182">
        <f t="shared" si="3"/>
        <v>0</v>
      </c>
      <c r="Q61" s="184"/>
    </row>
    <row r="62" spans="1:17" ht="12" customHeight="1" x14ac:dyDescent="0.2">
      <c r="A62" s="188" t="s">
        <v>290</v>
      </c>
      <c r="B62" s="188" t="s">
        <v>291</v>
      </c>
      <c r="C62" s="188" t="s">
        <v>176</v>
      </c>
      <c r="D62" s="189">
        <v>12.75</v>
      </c>
      <c r="E62" s="188" t="s">
        <v>252</v>
      </c>
      <c r="F62" s="188" t="s">
        <v>268</v>
      </c>
      <c r="G62" s="188" t="s">
        <v>251</v>
      </c>
      <c r="H62" s="188" t="s">
        <v>3319</v>
      </c>
      <c r="I62" s="181">
        <f>SUMIFS(STIMA!$O$2:$O$48,STIMA!$G$2:$G$48,EP!I$1,STIMA!$E$2:$E$48,EP!$A62)</f>
        <v>0</v>
      </c>
      <c r="J62" s="182">
        <f t="shared" si="0"/>
        <v>0</v>
      </c>
      <c r="K62" s="181">
        <f>SUMIFS(STIMA!$O$2:$O$48,STIMA!$G$2:$G$48,EP!K$1,STIMA!$E$2:$E$48,EP!$A62)</f>
        <v>0</v>
      </c>
      <c r="L62" s="182">
        <f t="shared" si="1"/>
        <v>0</v>
      </c>
      <c r="M62" s="183">
        <f t="shared" si="2"/>
        <v>0</v>
      </c>
      <c r="N62" s="182">
        <f t="shared" si="3"/>
        <v>0</v>
      </c>
      <c r="Q62" s="184"/>
    </row>
    <row r="63" spans="1:17" ht="12" customHeight="1" x14ac:dyDescent="0.2">
      <c r="A63" s="188" t="s">
        <v>292</v>
      </c>
      <c r="B63" s="188" t="s">
        <v>293</v>
      </c>
      <c r="C63" s="190"/>
      <c r="D63" s="189"/>
      <c r="E63" s="188" t="s">
        <v>252</v>
      </c>
      <c r="F63" s="188" t="s">
        <v>294</v>
      </c>
      <c r="G63" s="188" t="s">
        <v>251</v>
      </c>
      <c r="H63" s="188" t="s">
        <v>3319</v>
      </c>
      <c r="I63" s="181">
        <f>SUMIFS(STIMA!$O$2:$O$48,STIMA!$G$2:$G$48,EP!I$1,STIMA!$E$2:$E$48,EP!$A63)</f>
        <v>0</v>
      </c>
      <c r="J63" s="182">
        <f t="shared" si="0"/>
        <v>0</v>
      </c>
      <c r="K63" s="181">
        <f>SUMIFS(STIMA!$O$2:$O$48,STIMA!$G$2:$G$48,EP!K$1,STIMA!$E$2:$E$48,EP!$A63)</f>
        <v>0</v>
      </c>
      <c r="L63" s="182">
        <f t="shared" si="1"/>
        <v>0</v>
      </c>
      <c r="M63" s="183">
        <f t="shared" si="2"/>
        <v>0</v>
      </c>
      <c r="N63" s="182">
        <f t="shared" si="3"/>
        <v>0</v>
      </c>
      <c r="Q63" s="184"/>
    </row>
    <row r="64" spans="1:17" ht="12" customHeight="1" x14ac:dyDescent="0.2">
      <c r="A64" s="188" t="s">
        <v>295</v>
      </c>
      <c r="B64" s="188" t="s">
        <v>296</v>
      </c>
      <c r="C64" s="188" t="s">
        <v>176</v>
      </c>
      <c r="D64" s="189">
        <v>88.47</v>
      </c>
      <c r="E64" s="188" t="s">
        <v>252</v>
      </c>
      <c r="F64" s="188" t="s">
        <v>294</v>
      </c>
      <c r="G64" s="188" t="s">
        <v>251</v>
      </c>
      <c r="H64" s="188" t="s">
        <v>3319</v>
      </c>
      <c r="I64" s="181">
        <f>SUMIFS(STIMA!$O$2:$O$48,STIMA!$G$2:$G$48,EP!I$1,STIMA!$E$2:$E$48,EP!$A64)</f>
        <v>0</v>
      </c>
      <c r="J64" s="182">
        <f t="shared" si="0"/>
        <v>0</v>
      </c>
      <c r="K64" s="181">
        <f>SUMIFS(STIMA!$O$2:$O$48,STIMA!$G$2:$G$48,EP!K$1,STIMA!$E$2:$E$48,EP!$A64)</f>
        <v>0</v>
      </c>
      <c r="L64" s="182">
        <f t="shared" si="1"/>
        <v>0</v>
      </c>
      <c r="M64" s="183">
        <f t="shared" si="2"/>
        <v>0</v>
      </c>
      <c r="N64" s="182">
        <f t="shared" si="3"/>
        <v>0</v>
      </c>
      <c r="Q64" s="184"/>
    </row>
    <row r="65" spans="1:17" ht="12" customHeight="1" x14ac:dyDescent="0.2">
      <c r="A65" s="188" t="s">
        <v>297</v>
      </c>
      <c r="B65" s="188" t="s">
        <v>298</v>
      </c>
      <c r="C65" s="188" t="s">
        <v>176</v>
      </c>
      <c r="D65" s="189">
        <v>110.6</v>
      </c>
      <c r="E65" s="188" t="s">
        <v>252</v>
      </c>
      <c r="F65" s="188" t="s">
        <v>294</v>
      </c>
      <c r="G65" s="188" t="s">
        <v>251</v>
      </c>
      <c r="H65" s="188" t="s">
        <v>3319</v>
      </c>
      <c r="I65" s="181">
        <f>SUMIFS(STIMA!$O$2:$O$48,STIMA!$G$2:$G$48,EP!I$1,STIMA!$E$2:$E$48,EP!$A65)</f>
        <v>0</v>
      </c>
      <c r="J65" s="182">
        <f t="shared" si="0"/>
        <v>0</v>
      </c>
      <c r="K65" s="181">
        <f>SUMIFS(STIMA!$O$2:$O$48,STIMA!$G$2:$G$48,EP!K$1,STIMA!$E$2:$E$48,EP!$A65)</f>
        <v>0</v>
      </c>
      <c r="L65" s="182">
        <f t="shared" si="1"/>
        <v>0</v>
      </c>
      <c r="M65" s="183">
        <f t="shared" si="2"/>
        <v>0</v>
      </c>
      <c r="N65" s="182">
        <f t="shared" si="3"/>
        <v>0</v>
      </c>
      <c r="Q65" s="184"/>
    </row>
    <row r="66" spans="1:17" ht="12" customHeight="1" x14ac:dyDescent="0.2">
      <c r="A66" s="188" t="s">
        <v>299</v>
      </c>
      <c r="B66" s="188" t="s">
        <v>300</v>
      </c>
      <c r="C66" s="188" t="s">
        <v>176</v>
      </c>
      <c r="D66" s="189">
        <v>132.4</v>
      </c>
      <c r="E66" s="188" t="s">
        <v>252</v>
      </c>
      <c r="F66" s="188" t="s">
        <v>294</v>
      </c>
      <c r="G66" s="188" t="s">
        <v>251</v>
      </c>
      <c r="H66" s="188" t="s">
        <v>3319</v>
      </c>
      <c r="I66" s="181">
        <f>SUMIFS(STIMA!$O$2:$O$48,STIMA!$G$2:$G$48,EP!I$1,STIMA!$E$2:$E$48,EP!$A66)</f>
        <v>0</v>
      </c>
      <c r="J66" s="182">
        <f t="shared" ref="J66:J129" si="4">I66/$J$1</f>
        <v>0</v>
      </c>
      <c r="K66" s="181">
        <f>SUMIFS(STIMA!$O$2:$O$48,STIMA!$G$2:$G$48,EP!K$1,STIMA!$E$2:$E$48,EP!$A66)</f>
        <v>0</v>
      </c>
      <c r="L66" s="182">
        <f t="shared" ref="L66:L129" si="5">K66/$L$1</f>
        <v>0</v>
      </c>
      <c r="M66" s="183">
        <f t="shared" ref="M66:M129" si="6">I66+K66</f>
        <v>0</v>
      </c>
      <c r="N66" s="182">
        <f t="shared" ref="N66:N129" si="7">M66/$N$1</f>
        <v>0</v>
      </c>
      <c r="Q66" s="184"/>
    </row>
    <row r="67" spans="1:17" ht="12" customHeight="1" x14ac:dyDescent="0.2">
      <c r="A67" s="188" t="s">
        <v>301</v>
      </c>
      <c r="B67" s="188" t="s">
        <v>302</v>
      </c>
      <c r="C67" s="188" t="s">
        <v>176</v>
      </c>
      <c r="D67" s="189">
        <v>163.85</v>
      </c>
      <c r="E67" s="188" t="s">
        <v>252</v>
      </c>
      <c r="F67" s="188" t="s">
        <v>294</v>
      </c>
      <c r="G67" s="188" t="s">
        <v>251</v>
      </c>
      <c r="H67" s="188" t="s">
        <v>3319</v>
      </c>
      <c r="I67" s="181">
        <f>SUMIFS(STIMA!$O$2:$O$48,STIMA!$G$2:$G$48,EP!I$1,STIMA!$E$2:$E$48,EP!$A67)</f>
        <v>0</v>
      </c>
      <c r="J67" s="182">
        <f t="shared" si="4"/>
        <v>0</v>
      </c>
      <c r="K67" s="181">
        <f>SUMIFS(STIMA!$O$2:$O$48,STIMA!$G$2:$G$48,EP!K$1,STIMA!$E$2:$E$48,EP!$A67)</f>
        <v>0</v>
      </c>
      <c r="L67" s="182">
        <f t="shared" si="5"/>
        <v>0</v>
      </c>
      <c r="M67" s="183">
        <f t="shared" si="6"/>
        <v>0</v>
      </c>
      <c r="N67" s="182">
        <f t="shared" si="7"/>
        <v>0</v>
      </c>
      <c r="Q67" s="184"/>
    </row>
    <row r="68" spans="1:17" ht="12" customHeight="1" x14ac:dyDescent="0.2">
      <c r="A68" s="188" t="s">
        <v>303</v>
      </c>
      <c r="B68" s="188" t="s">
        <v>304</v>
      </c>
      <c r="C68" s="188" t="s">
        <v>176</v>
      </c>
      <c r="D68" s="189">
        <v>200.53</v>
      </c>
      <c r="E68" s="188" t="s">
        <v>252</v>
      </c>
      <c r="F68" s="188" t="s">
        <v>294</v>
      </c>
      <c r="G68" s="188" t="s">
        <v>251</v>
      </c>
      <c r="H68" s="188" t="s">
        <v>3319</v>
      </c>
      <c r="I68" s="181">
        <f>SUMIFS(STIMA!$O$2:$O$48,STIMA!$G$2:$G$48,EP!I$1,STIMA!$E$2:$E$48,EP!$A68)</f>
        <v>0</v>
      </c>
      <c r="J68" s="182">
        <f t="shared" si="4"/>
        <v>0</v>
      </c>
      <c r="K68" s="181">
        <f>SUMIFS(STIMA!$O$2:$O$48,STIMA!$G$2:$G$48,EP!K$1,STIMA!$E$2:$E$48,EP!$A68)</f>
        <v>0</v>
      </c>
      <c r="L68" s="182">
        <f t="shared" si="5"/>
        <v>0</v>
      </c>
      <c r="M68" s="183">
        <f t="shared" si="6"/>
        <v>0</v>
      </c>
      <c r="N68" s="182">
        <f t="shared" si="7"/>
        <v>0</v>
      </c>
      <c r="Q68" s="184"/>
    </row>
    <row r="69" spans="1:17" ht="12" customHeight="1" x14ac:dyDescent="0.2">
      <c r="A69" s="188" t="s">
        <v>305</v>
      </c>
      <c r="B69" s="188" t="s">
        <v>306</v>
      </c>
      <c r="C69" s="190"/>
      <c r="D69" s="189"/>
      <c r="E69" s="188" t="s">
        <v>252</v>
      </c>
      <c r="F69" s="188" t="s">
        <v>294</v>
      </c>
      <c r="G69" s="188" t="s">
        <v>251</v>
      </c>
      <c r="H69" s="188" t="s">
        <v>3319</v>
      </c>
      <c r="I69" s="181">
        <f>SUMIFS(STIMA!$O$2:$O$48,STIMA!$G$2:$G$48,EP!I$1,STIMA!$E$2:$E$48,EP!$A69)</f>
        <v>0</v>
      </c>
      <c r="J69" s="182">
        <f t="shared" si="4"/>
        <v>0</v>
      </c>
      <c r="K69" s="181">
        <f>SUMIFS(STIMA!$O$2:$O$48,STIMA!$G$2:$G$48,EP!K$1,STIMA!$E$2:$E$48,EP!$A69)</f>
        <v>0</v>
      </c>
      <c r="L69" s="182">
        <f t="shared" si="5"/>
        <v>0</v>
      </c>
      <c r="M69" s="183">
        <f t="shared" si="6"/>
        <v>0</v>
      </c>
      <c r="N69" s="182">
        <f t="shared" si="7"/>
        <v>0</v>
      </c>
      <c r="Q69" s="184"/>
    </row>
    <row r="70" spans="1:17" ht="12" customHeight="1" x14ac:dyDescent="0.2">
      <c r="A70" s="188" t="s">
        <v>307</v>
      </c>
      <c r="B70" s="188" t="s">
        <v>296</v>
      </c>
      <c r="C70" s="188" t="s">
        <v>176</v>
      </c>
      <c r="D70" s="189">
        <v>95.29</v>
      </c>
      <c r="E70" s="188" t="s">
        <v>252</v>
      </c>
      <c r="F70" s="188" t="s">
        <v>294</v>
      </c>
      <c r="G70" s="188" t="s">
        <v>251</v>
      </c>
      <c r="H70" s="188" t="s">
        <v>3319</v>
      </c>
      <c r="I70" s="181">
        <f>SUMIFS(STIMA!$O$2:$O$48,STIMA!$G$2:$G$48,EP!I$1,STIMA!$E$2:$E$48,EP!$A70)</f>
        <v>0</v>
      </c>
      <c r="J70" s="182">
        <f t="shared" si="4"/>
        <v>0</v>
      </c>
      <c r="K70" s="181">
        <f>SUMIFS(STIMA!$O$2:$O$48,STIMA!$G$2:$G$48,EP!K$1,STIMA!$E$2:$E$48,EP!$A70)</f>
        <v>0</v>
      </c>
      <c r="L70" s="182">
        <f t="shared" si="5"/>
        <v>0</v>
      </c>
      <c r="M70" s="183">
        <f t="shared" si="6"/>
        <v>0</v>
      </c>
      <c r="N70" s="182">
        <f t="shared" si="7"/>
        <v>0</v>
      </c>
      <c r="Q70" s="184"/>
    </row>
    <row r="71" spans="1:17" ht="12" customHeight="1" x14ac:dyDescent="0.2">
      <c r="A71" s="188" t="s">
        <v>308</v>
      </c>
      <c r="B71" s="188" t="s">
        <v>298</v>
      </c>
      <c r="C71" s="188" t="s">
        <v>176</v>
      </c>
      <c r="D71" s="189">
        <v>112.28</v>
      </c>
      <c r="E71" s="188" t="s">
        <v>252</v>
      </c>
      <c r="F71" s="188" t="s">
        <v>294</v>
      </c>
      <c r="G71" s="188" t="s">
        <v>251</v>
      </c>
      <c r="H71" s="188" t="s">
        <v>3319</v>
      </c>
      <c r="I71" s="181">
        <f>SUMIFS(STIMA!$O$2:$O$48,STIMA!$G$2:$G$48,EP!I$1,STIMA!$E$2:$E$48,EP!$A71)</f>
        <v>0</v>
      </c>
      <c r="J71" s="182">
        <f t="shared" si="4"/>
        <v>0</v>
      </c>
      <c r="K71" s="181">
        <f>SUMIFS(STIMA!$O$2:$O$48,STIMA!$G$2:$G$48,EP!K$1,STIMA!$E$2:$E$48,EP!$A71)</f>
        <v>0</v>
      </c>
      <c r="L71" s="182">
        <f t="shared" si="5"/>
        <v>0</v>
      </c>
      <c r="M71" s="183">
        <f t="shared" si="6"/>
        <v>0</v>
      </c>
      <c r="N71" s="182">
        <f t="shared" si="7"/>
        <v>0</v>
      </c>
      <c r="Q71" s="184"/>
    </row>
    <row r="72" spans="1:17" ht="12" customHeight="1" x14ac:dyDescent="0.2">
      <c r="A72" s="188" t="s">
        <v>309</v>
      </c>
      <c r="B72" s="188" t="s">
        <v>300</v>
      </c>
      <c r="C72" s="188" t="s">
        <v>176</v>
      </c>
      <c r="D72" s="189">
        <v>144</v>
      </c>
      <c r="E72" s="188" t="s">
        <v>252</v>
      </c>
      <c r="F72" s="188" t="s">
        <v>294</v>
      </c>
      <c r="G72" s="188" t="s">
        <v>251</v>
      </c>
      <c r="H72" s="188" t="s">
        <v>3319</v>
      </c>
      <c r="I72" s="181">
        <f>SUMIFS(STIMA!$O$2:$O$48,STIMA!$G$2:$G$48,EP!I$1,STIMA!$E$2:$E$48,EP!$A72)</f>
        <v>0</v>
      </c>
      <c r="J72" s="182">
        <f t="shared" si="4"/>
        <v>0</v>
      </c>
      <c r="K72" s="181">
        <f>SUMIFS(STIMA!$O$2:$O$48,STIMA!$G$2:$G$48,EP!K$1,STIMA!$E$2:$E$48,EP!$A72)</f>
        <v>0</v>
      </c>
      <c r="L72" s="182">
        <f t="shared" si="5"/>
        <v>0</v>
      </c>
      <c r="M72" s="183">
        <f t="shared" si="6"/>
        <v>0</v>
      </c>
      <c r="N72" s="182">
        <f t="shared" si="7"/>
        <v>0</v>
      </c>
      <c r="Q72" s="184"/>
    </row>
    <row r="73" spans="1:17" ht="12" customHeight="1" x14ac:dyDescent="0.2">
      <c r="A73" s="188" t="s">
        <v>310</v>
      </c>
      <c r="B73" s="188" t="s">
        <v>302</v>
      </c>
      <c r="C73" s="188" t="s">
        <v>176</v>
      </c>
      <c r="D73" s="189">
        <v>178.35</v>
      </c>
      <c r="E73" s="188" t="s">
        <v>252</v>
      </c>
      <c r="F73" s="188" t="s">
        <v>294</v>
      </c>
      <c r="G73" s="188" t="s">
        <v>251</v>
      </c>
      <c r="H73" s="188" t="s">
        <v>3319</v>
      </c>
      <c r="I73" s="181">
        <f>SUMIFS(STIMA!$O$2:$O$48,STIMA!$G$2:$G$48,EP!I$1,STIMA!$E$2:$E$48,EP!$A73)</f>
        <v>0</v>
      </c>
      <c r="J73" s="182">
        <f t="shared" si="4"/>
        <v>0</v>
      </c>
      <c r="K73" s="181">
        <f>SUMIFS(STIMA!$O$2:$O$48,STIMA!$G$2:$G$48,EP!K$1,STIMA!$E$2:$E$48,EP!$A73)</f>
        <v>0</v>
      </c>
      <c r="L73" s="182">
        <f t="shared" si="5"/>
        <v>0</v>
      </c>
      <c r="M73" s="183">
        <f t="shared" si="6"/>
        <v>0</v>
      </c>
      <c r="N73" s="182">
        <f t="shared" si="7"/>
        <v>0</v>
      </c>
      <c r="Q73" s="184"/>
    </row>
    <row r="74" spans="1:17" ht="12" customHeight="1" x14ac:dyDescent="0.2">
      <c r="A74" s="188" t="s">
        <v>311</v>
      </c>
      <c r="B74" s="188" t="s">
        <v>304</v>
      </c>
      <c r="C74" s="188" t="s">
        <v>176</v>
      </c>
      <c r="D74" s="189">
        <v>218.16</v>
      </c>
      <c r="E74" s="188" t="s">
        <v>252</v>
      </c>
      <c r="F74" s="188" t="s">
        <v>294</v>
      </c>
      <c r="G74" s="188" t="s">
        <v>251</v>
      </c>
      <c r="H74" s="188" t="s">
        <v>3319</v>
      </c>
      <c r="I74" s="181">
        <f>SUMIFS(STIMA!$O$2:$O$48,STIMA!$G$2:$G$48,EP!I$1,STIMA!$E$2:$E$48,EP!$A74)</f>
        <v>0</v>
      </c>
      <c r="J74" s="182">
        <f t="shared" si="4"/>
        <v>0</v>
      </c>
      <c r="K74" s="181">
        <f>SUMIFS(STIMA!$O$2:$O$48,STIMA!$G$2:$G$48,EP!K$1,STIMA!$E$2:$E$48,EP!$A74)</f>
        <v>0</v>
      </c>
      <c r="L74" s="182">
        <f t="shared" si="5"/>
        <v>0</v>
      </c>
      <c r="M74" s="183">
        <f t="shared" si="6"/>
        <v>0</v>
      </c>
      <c r="N74" s="182">
        <f t="shared" si="7"/>
        <v>0</v>
      </c>
      <c r="Q74" s="184"/>
    </row>
    <row r="75" spans="1:17" ht="12" customHeight="1" x14ac:dyDescent="0.2">
      <c r="A75" s="188" t="s">
        <v>312</v>
      </c>
      <c r="B75" s="188" t="s">
        <v>313</v>
      </c>
      <c r="C75" s="190"/>
      <c r="D75" s="189"/>
      <c r="E75" s="188" t="s">
        <v>252</v>
      </c>
      <c r="F75" s="188" t="s">
        <v>294</v>
      </c>
      <c r="G75" s="188" t="s">
        <v>251</v>
      </c>
      <c r="H75" s="188" t="s">
        <v>3319</v>
      </c>
      <c r="I75" s="181">
        <f>SUMIFS(STIMA!$O$2:$O$48,STIMA!$G$2:$G$48,EP!I$1,STIMA!$E$2:$E$48,EP!$A75)</f>
        <v>0</v>
      </c>
      <c r="J75" s="182">
        <f t="shared" si="4"/>
        <v>0</v>
      </c>
      <c r="K75" s="181">
        <f>SUMIFS(STIMA!$O$2:$O$48,STIMA!$G$2:$G$48,EP!K$1,STIMA!$E$2:$E$48,EP!$A75)</f>
        <v>0</v>
      </c>
      <c r="L75" s="182">
        <f t="shared" si="5"/>
        <v>0</v>
      </c>
      <c r="M75" s="183">
        <f t="shared" si="6"/>
        <v>0</v>
      </c>
      <c r="N75" s="182">
        <f t="shared" si="7"/>
        <v>0</v>
      </c>
      <c r="Q75" s="184"/>
    </row>
    <row r="76" spans="1:17" ht="12" customHeight="1" x14ac:dyDescent="0.2">
      <c r="A76" s="188" t="s">
        <v>314</v>
      </c>
      <c r="B76" s="188" t="s">
        <v>296</v>
      </c>
      <c r="C76" s="188" t="s">
        <v>176</v>
      </c>
      <c r="D76" s="189">
        <v>20.55</v>
      </c>
      <c r="E76" s="188" t="s">
        <v>252</v>
      </c>
      <c r="F76" s="188" t="s">
        <v>294</v>
      </c>
      <c r="G76" s="188" t="s">
        <v>251</v>
      </c>
      <c r="H76" s="188" t="s">
        <v>3319</v>
      </c>
      <c r="I76" s="181">
        <f>SUMIFS(STIMA!$O$2:$O$48,STIMA!$G$2:$G$48,EP!I$1,STIMA!$E$2:$E$48,EP!$A76)</f>
        <v>0</v>
      </c>
      <c r="J76" s="182">
        <f t="shared" si="4"/>
        <v>0</v>
      </c>
      <c r="K76" s="181">
        <f>SUMIFS(STIMA!$O$2:$O$48,STIMA!$G$2:$G$48,EP!K$1,STIMA!$E$2:$E$48,EP!$A76)</f>
        <v>0</v>
      </c>
      <c r="L76" s="182">
        <f t="shared" si="5"/>
        <v>0</v>
      </c>
      <c r="M76" s="183">
        <f t="shared" si="6"/>
        <v>0</v>
      </c>
      <c r="N76" s="182">
        <f t="shared" si="7"/>
        <v>0</v>
      </c>
      <c r="Q76" s="184"/>
    </row>
    <row r="77" spans="1:17" ht="12" customHeight="1" x14ac:dyDescent="0.2">
      <c r="A77" s="188" t="s">
        <v>315</v>
      </c>
      <c r="B77" s="188" t="s">
        <v>298</v>
      </c>
      <c r="C77" s="188" t="s">
        <v>176</v>
      </c>
      <c r="D77" s="189">
        <v>24.01</v>
      </c>
      <c r="E77" s="188" t="s">
        <v>252</v>
      </c>
      <c r="F77" s="188" t="s">
        <v>294</v>
      </c>
      <c r="G77" s="188" t="s">
        <v>251</v>
      </c>
      <c r="H77" s="188" t="s">
        <v>3319</v>
      </c>
      <c r="I77" s="181">
        <f>SUMIFS(STIMA!$O$2:$O$48,STIMA!$G$2:$G$48,EP!I$1,STIMA!$E$2:$E$48,EP!$A77)</f>
        <v>0</v>
      </c>
      <c r="J77" s="182">
        <f t="shared" si="4"/>
        <v>0</v>
      </c>
      <c r="K77" s="181">
        <f>SUMIFS(STIMA!$O$2:$O$48,STIMA!$G$2:$G$48,EP!K$1,STIMA!$E$2:$E$48,EP!$A77)</f>
        <v>0</v>
      </c>
      <c r="L77" s="182">
        <f t="shared" si="5"/>
        <v>0</v>
      </c>
      <c r="M77" s="183">
        <f t="shared" si="6"/>
        <v>0</v>
      </c>
      <c r="N77" s="182">
        <f t="shared" si="7"/>
        <v>0</v>
      </c>
      <c r="Q77" s="184"/>
    </row>
    <row r="78" spans="1:17" ht="12" customHeight="1" x14ac:dyDescent="0.2">
      <c r="A78" s="188" t="s">
        <v>316</v>
      </c>
      <c r="B78" s="188" t="s">
        <v>300</v>
      </c>
      <c r="C78" s="188" t="s">
        <v>176</v>
      </c>
      <c r="D78" s="189">
        <v>28.03</v>
      </c>
      <c r="E78" s="188" t="s">
        <v>252</v>
      </c>
      <c r="F78" s="188" t="s">
        <v>294</v>
      </c>
      <c r="G78" s="188" t="s">
        <v>251</v>
      </c>
      <c r="H78" s="188" t="s">
        <v>3319</v>
      </c>
      <c r="I78" s="181">
        <f>SUMIFS(STIMA!$O$2:$O$48,STIMA!$G$2:$G$48,EP!I$1,STIMA!$E$2:$E$48,EP!$A78)</f>
        <v>0</v>
      </c>
      <c r="J78" s="182">
        <f t="shared" si="4"/>
        <v>0</v>
      </c>
      <c r="K78" s="181">
        <f>SUMIFS(STIMA!$O$2:$O$48,STIMA!$G$2:$G$48,EP!K$1,STIMA!$E$2:$E$48,EP!$A78)</f>
        <v>0</v>
      </c>
      <c r="L78" s="182">
        <f t="shared" si="5"/>
        <v>0</v>
      </c>
      <c r="M78" s="183">
        <f t="shared" si="6"/>
        <v>0</v>
      </c>
      <c r="N78" s="182">
        <f t="shared" si="7"/>
        <v>0</v>
      </c>
      <c r="Q78" s="184"/>
    </row>
    <row r="79" spans="1:17" ht="12" customHeight="1" x14ac:dyDescent="0.2">
      <c r="A79" s="188" t="s">
        <v>317</v>
      </c>
      <c r="B79" s="188" t="s">
        <v>302</v>
      </c>
      <c r="C79" s="188" t="s">
        <v>176</v>
      </c>
      <c r="D79" s="189">
        <v>33.770000000000003</v>
      </c>
      <c r="E79" s="188" t="s">
        <v>252</v>
      </c>
      <c r="F79" s="188" t="s">
        <v>294</v>
      </c>
      <c r="G79" s="188" t="s">
        <v>251</v>
      </c>
      <c r="H79" s="188" t="s">
        <v>3319</v>
      </c>
      <c r="I79" s="181">
        <f>SUMIFS(STIMA!$O$2:$O$48,STIMA!$G$2:$G$48,EP!I$1,STIMA!$E$2:$E$48,EP!$A79)</f>
        <v>0</v>
      </c>
      <c r="J79" s="182">
        <f t="shared" si="4"/>
        <v>0</v>
      </c>
      <c r="K79" s="181">
        <f>SUMIFS(STIMA!$O$2:$O$48,STIMA!$G$2:$G$48,EP!K$1,STIMA!$E$2:$E$48,EP!$A79)</f>
        <v>0</v>
      </c>
      <c r="L79" s="182">
        <f t="shared" si="5"/>
        <v>0</v>
      </c>
      <c r="M79" s="183">
        <f t="shared" si="6"/>
        <v>0</v>
      </c>
      <c r="N79" s="182">
        <f t="shared" si="7"/>
        <v>0</v>
      </c>
      <c r="Q79" s="184"/>
    </row>
    <row r="80" spans="1:17" ht="12" customHeight="1" x14ac:dyDescent="0.2">
      <c r="A80" s="188" t="s">
        <v>318</v>
      </c>
      <c r="B80" s="188" t="s">
        <v>304</v>
      </c>
      <c r="C80" s="188" t="s">
        <v>176</v>
      </c>
      <c r="D80" s="189">
        <v>48.02</v>
      </c>
      <c r="E80" s="188" t="s">
        <v>252</v>
      </c>
      <c r="F80" s="188" t="s">
        <v>294</v>
      </c>
      <c r="G80" s="188" t="s">
        <v>251</v>
      </c>
      <c r="H80" s="188" t="s">
        <v>3319</v>
      </c>
      <c r="I80" s="181">
        <f>SUMIFS(STIMA!$O$2:$O$48,STIMA!$G$2:$G$48,EP!I$1,STIMA!$E$2:$E$48,EP!$A80)</f>
        <v>0</v>
      </c>
      <c r="J80" s="182">
        <f t="shared" si="4"/>
        <v>0</v>
      </c>
      <c r="K80" s="181">
        <f>SUMIFS(STIMA!$O$2:$O$48,STIMA!$G$2:$G$48,EP!K$1,STIMA!$E$2:$E$48,EP!$A80)</f>
        <v>0</v>
      </c>
      <c r="L80" s="182">
        <f t="shared" si="5"/>
        <v>0</v>
      </c>
      <c r="M80" s="183">
        <f t="shared" si="6"/>
        <v>0</v>
      </c>
      <c r="N80" s="182">
        <f t="shared" si="7"/>
        <v>0</v>
      </c>
      <c r="Q80" s="184"/>
    </row>
    <row r="81" spans="1:17" ht="12" customHeight="1" x14ac:dyDescent="0.2">
      <c r="A81" s="188" t="s">
        <v>319</v>
      </c>
      <c r="B81" s="188" t="s">
        <v>320</v>
      </c>
      <c r="C81" s="188" t="s">
        <v>176</v>
      </c>
      <c r="D81" s="189">
        <v>86.56</v>
      </c>
      <c r="E81" s="188" t="s">
        <v>252</v>
      </c>
      <c r="F81" s="188" t="s">
        <v>294</v>
      </c>
      <c r="G81" s="188" t="s">
        <v>251</v>
      </c>
      <c r="H81" s="188" t="s">
        <v>3319</v>
      </c>
      <c r="I81" s="181">
        <f>SUMIFS(STIMA!$O$2:$O$48,STIMA!$G$2:$G$48,EP!I$1,STIMA!$E$2:$E$48,EP!$A81)</f>
        <v>0</v>
      </c>
      <c r="J81" s="182">
        <f t="shared" si="4"/>
        <v>0</v>
      </c>
      <c r="K81" s="181">
        <f>SUMIFS(STIMA!$O$2:$O$48,STIMA!$G$2:$G$48,EP!K$1,STIMA!$E$2:$E$48,EP!$A81)</f>
        <v>0</v>
      </c>
      <c r="L81" s="182">
        <f t="shared" si="5"/>
        <v>0</v>
      </c>
      <c r="M81" s="183">
        <f t="shared" si="6"/>
        <v>0</v>
      </c>
      <c r="N81" s="182">
        <f t="shared" si="7"/>
        <v>0</v>
      </c>
      <c r="Q81" s="184"/>
    </row>
    <row r="82" spans="1:17" ht="12" customHeight="1" x14ac:dyDescent="0.2">
      <c r="A82" s="188" t="s">
        <v>321</v>
      </c>
      <c r="B82" s="188" t="s">
        <v>322</v>
      </c>
      <c r="C82" s="188" t="s">
        <v>37</v>
      </c>
      <c r="D82" s="189">
        <v>20</v>
      </c>
      <c r="E82" s="188" t="s">
        <v>252</v>
      </c>
      <c r="F82" s="188" t="s">
        <v>294</v>
      </c>
      <c r="G82" s="188" t="s">
        <v>251</v>
      </c>
      <c r="H82" s="188" t="s">
        <v>3319</v>
      </c>
      <c r="I82" s="181">
        <f>SUMIFS(STIMA!$O$2:$O$48,STIMA!$G$2:$G$48,EP!I$1,STIMA!$E$2:$E$48,EP!$A82)</f>
        <v>0</v>
      </c>
      <c r="J82" s="182">
        <f t="shared" si="4"/>
        <v>0</v>
      </c>
      <c r="K82" s="181">
        <f>SUMIFS(STIMA!$O$2:$O$48,STIMA!$G$2:$G$48,EP!K$1,STIMA!$E$2:$E$48,EP!$A82)</f>
        <v>0</v>
      </c>
      <c r="L82" s="182">
        <f t="shared" si="5"/>
        <v>0</v>
      </c>
      <c r="M82" s="183">
        <f t="shared" si="6"/>
        <v>0</v>
      </c>
      <c r="N82" s="182">
        <f t="shared" si="7"/>
        <v>0</v>
      </c>
      <c r="Q82" s="184"/>
    </row>
    <row r="83" spans="1:17" ht="12" customHeight="1" x14ac:dyDescent="0.2">
      <c r="A83" s="188" t="s">
        <v>323</v>
      </c>
      <c r="B83" s="188" t="s">
        <v>324</v>
      </c>
      <c r="C83" s="190"/>
      <c r="D83" s="189"/>
      <c r="E83" s="188" t="s">
        <v>325</v>
      </c>
      <c r="F83" s="188" t="s">
        <v>326</v>
      </c>
      <c r="G83" s="188" t="s">
        <v>251</v>
      </c>
      <c r="H83" s="188" t="s">
        <v>3319</v>
      </c>
      <c r="I83" s="181">
        <f>SUMIFS(STIMA!$O$2:$O$48,STIMA!$G$2:$G$48,EP!I$1,STIMA!$E$2:$E$48,EP!$A83)</f>
        <v>0</v>
      </c>
      <c r="J83" s="182">
        <f t="shared" si="4"/>
        <v>0</v>
      </c>
      <c r="K83" s="181">
        <f>SUMIFS(STIMA!$O$2:$O$48,STIMA!$G$2:$G$48,EP!K$1,STIMA!$E$2:$E$48,EP!$A83)</f>
        <v>0</v>
      </c>
      <c r="L83" s="182">
        <f t="shared" si="5"/>
        <v>0</v>
      </c>
      <c r="M83" s="183">
        <f t="shared" si="6"/>
        <v>0</v>
      </c>
      <c r="N83" s="182">
        <f t="shared" si="7"/>
        <v>0</v>
      </c>
      <c r="Q83" s="184"/>
    </row>
    <row r="84" spans="1:17" ht="12" customHeight="1" x14ac:dyDescent="0.2">
      <c r="A84" s="188" t="s">
        <v>327</v>
      </c>
      <c r="B84" s="188" t="s">
        <v>328</v>
      </c>
      <c r="C84" s="188" t="s">
        <v>329</v>
      </c>
      <c r="D84" s="189">
        <v>64.56</v>
      </c>
      <c r="E84" s="188" t="s">
        <v>325</v>
      </c>
      <c r="F84" s="188" t="s">
        <v>326</v>
      </c>
      <c r="G84" s="188" t="s">
        <v>251</v>
      </c>
      <c r="H84" s="188" t="s">
        <v>3319</v>
      </c>
      <c r="I84" s="181">
        <f>SUMIFS(STIMA!$O$2:$O$48,STIMA!$G$2:$G$48,EP!I$1,STIMA!$E$2:$E$48,EP!$A84)</f>
        <v>0</v>
      </c>
      <c r="J84" s="182">
        <f t="shared" si="4"/>
        <v>0</v>
      </c>
      <c r="K84" s="181">
        <f>SUMIFS(STIMA!$O$2:$O$48,STIMA!$G$2:$G$48,EP!K$1,STIMA!$E$2:$E$48,EP!$A84)</f>
        <v>0</v>
      </c>
      <c r="L84" s="182">
        <f t="shared" si="5"/>
        <v>0</v>
      </c>
      <c r="M84" s="183">
        <f t="shared" si="6"/>
        <v>0</v>
      </c>
      <c r="N84" s="182">
        <f t="shared" si="7"/>
        <v>0</v>
      </c>
      <c r="Q84" s="184"/>
    </row>
    <row r="85" spans="1:17" ht="12" customHeight="1" x14ac:dyDescent="0.2">
      <c r="A85" s="188" t="s">
        <v>330</v>
      </c>
      <c r="B85" s="188" t="s">
        <v>331</v>
      </c>
      <c r="C85" s="188" t="s">
        <v>329</v>
      </c>
      <c r="D85" s="189">
        <v>80.42</v>
      </c>
      <c r="E85" s="188" t="s">
        <v>325</v>
      </c>
      <c r="F85" s="188" t="s">
        <v>326</v>
      </c>
      <c r="G85" s="188" t="s">
        <v>251</v>
      </c>
      <c r="H85" s="188" t="s">
        <v>3319</v>
      </c>
      <c r="I85" s="181">
        <f>SUMIFS(STIMA!$O$2:$O$48,STIMA!$G$2:$G$48,EP!I$1,STIMA!$E$2:$E$48,EP!$A85)</f>
        <v>0</v>
      </c>
      <c r="J85" s="182">
        <f t="shared" si="4"/>
        <v>0</v>
      </c>
      <c r="K85" s="181">
        <f>SUMIFS(STIMA!$O$2:$O$48,STIMA!$G$2:$G$48,EP!K$1,STIMA!$E$2:$E$48,EP!$A85)</f>
        <v>0</v>
      </c>
      <c r="L85" s="182">
        <f t="shared" si="5"/>
        <v>0</v>
      </c>
      <c r="M85" s="183">
        <f t="shared" si="6"/>
        <v>0</v>
      </c>
      <c r="N85" s="182">
        <f t="shared" si="7"/>
        <v>0</v>
      </c>
      <c r="Q85" s="184"/>
    </row>
    <row r="86" spans="1:17" ht="12" customHeight="1" x14ac:dyDescent="0.2">
      <c r="A86" s="188" t="s">
        <v>332</v>
      </c>
      <c r="B86" s="188" t="s">
        <v>333</v>
      </c>
      <c r="C86" s="188" t="s">
        <v>329</v>
      </c>
      <c r="D86" s="189">
        <v>100.84</v>
      </c>
      <c r="E86" s="188" t="s">
        <v>325</v>
      </c>
      <c r="F86" s="188" t="s">
        <v>326</v>
      </c>
      <c r="G86" s="188" t="s">
        <v>251</v>
      </c>
      <c r="H86" s="188" t="s">
        <v>3319</v>
      </c>
      <c r="I86" s="181">
        <f>SUMIFS(STIMA!$O$2:$O$48,STIMA!$G$2:$G$48,EP!I$1,STIMA!$E$2:$E$48,EP!$A86)</f>
        <v>0</v>
      </c>
      <c r="J86" s="182">
        <f t="shared" si="4"/>
        <v>0</v>
      </c>
      <c r="K86" s="181">
        <f>SUMIFS(STIMA!$O$2:$O$48,STIMA!$G$2:$G$48,EP!K$1,STIMA!$E$2:$E$48,EP!$A86)</f>
        <v>0</v>
      </c>
      <c r="L86" s="182">
        <f t="shared" si="5"/>
        <v>0</v>
      </c>
      <c r="M86" s="183">
        <f t="shared" si="6"/>
        <v>0</v>
      </c>
      <c r="N86" s="182">
        <f t="shared" si="7"/>
        <v>0</v>
      </c>
      <c r="Q86" s="184"/>
    </row>
    <row r="87" spans="1:17" ht="12" customHeight="1" x14ac:dyDescent="0.2">
      <c r="A87" s="188" t="s">
        <v>334</v>
      </c>
      <c r="B87" s="188" t="s">
        <v>335</v>
      </c>
      <c r="C87" s="188" t="s">
        <v>329</v>
      </c>
      <c r="D87" s="189">
        <v>116.01</v>
      </c>
      <c r="E87" s="188" t="s">
        <v>325</v>
      </c>
      <c r="F87" s="188" t="s">
        <v>326</v>
      </c>
      <c r="G87" s="188" t="s">
        <v>251</v>
      </c>
      <c r="H87" s="188" t="s">
        <v>3319</v>
      </c>
      <c r="I87" s="181">
        <f>SUMIFS(STIMA!$O$2:$O$48,STIMA!$G$2:$G$48,EP!I$1,STIMA!$E$2:$E$48,EP!$A87)</f>
        <v>0</v>
      </c>
      <c r="J87" s="182">
        <f t="shared" si="4"/>
        <v>0</v>
      </c>
      <c r="K87" s="181">
        <f>SUMIFS(STIMA!$O$2:$O$48,STIMA!$G$2:$G$48,EP!K$1,STIMA!$E$2:$E$48,EP!$A87)</f>
        <v>0</v>
      </c>
      <c r="L87" s="182">
        <f t="shared" si="5"/>
        <v>0</v>
      </c>
      <c r="M87" s="183">
        <f t="shared" si="6"/>
        <v>0</v>
      </c>
      <c r="N87" s="182">
        <f t="shared" si="7"/>
        <v>0</v>
      </c>
      <c r="Q87" s="184"/>
    </row>
    <row r="88" spans="1:17" ht="12" customHeight="1" x14ac:dyDescent="0.2">
      <c r="A88" s="188" t="s">
        <v>336</v>
      </c>
      <c r="B88" s="188" t="s">
        <v>337</v>
      </c>
      <c r="C88" s="188" t="s">
        <v>329</v>
      </c>
      <c r="D88" s="189">
        <v>16.899999999999999</v>
      </c>
      <c r="E88" s="188" t="s">
        <v>325</v>
      </c>
      <c r="F88" s="188" t="s">
        <v>326</v>
      </c>
      <c r="G88" s="188" t="s">
        <v>251</v>
      </c>
      <c r="H88" s="188" t="s">
        <v>3319</v>
      </c>
      <c r="I88" s="181">
        <f>SUMIFS(STIMA!$O$2:$O$48,STIMA!$G$2:$G$48,EP!I$1,STIMA!$E$2:$E$48,EP!$A88)</f>
        <v>0</v>
      </c>
      <c r="J88" s="182">
        <f t="shared" si="4"/>
        <v>0</v>
      </c>
      <c r="K88" s="181">
        <f>SUMIFS(STIMA!$O$2:$O$48,STIMA!$G$2:$G$48,EP!K$1,STIMA!$E$2:$E$48,EP!$A88)</f>
        <v>0</v>
      </c>
      <c r="L88" s="182">
        <f t="shared" si="5"/>
        <v>0</v>
      </c>
      <c r="M88" s="183">
        <f t="shared" si="6"/>
        <v>0</v>
      </c>
      <c r="N88" s="182">
        <f t="shared" si="7"/>
        <v>0</v>
      </c>
      <c r="Q88" s="184"/>
    </row>
    <row r="89" spans="1:17" ht="12" customHeight="1" x14ac:dyDescent="0.2">
      <c r="A89" s="188" t="s">
        <v>338</v>
      </c>
      <c r="B89" s="188" t="s">
        <v>339</v>
      </c>
      <c r="C89" s="188" t="s">
        <v>329</v>
      </c>
      <c r="D89" s="189">
        <v>21.65</v>
      </c>
      <c r="E89" s="188" t="s">
        <v>325</v>
      </c>
      <c r="F89" s="188" t="s">
        <v>326</v>
      </c>
      <c r="G89" s="188" t="s">
        <v>251</v>
      </c>
      <c r="H89" s="188" t="s">
        <v>3319</v>
      </c>
      <c r="I89" s="181">
        <f>SUMIFS(STIMA!$O$2:$O$48,STIMA!$G$2:$G$48,EP!I$1,STIMA!$E$2:$E$48,EP!$A89)</f>
        <v>0</v>
      </c>
      <c r="J89" s="182">
        <f t="shared" si="4"/>
        <v>0</v>
      </c>
      <c r="K89" s="181">
        <f>SUMIFS(STIMA!$O$2:$O$48,STIMA!$G$2:$G$48,EP!K$1,STIMA!$E$2:$E$48,EP!$A89)</f>
        <v>0</v>
      </c>
      <c r="L89" s="182">
        <f t="shared" si="5"/>
        <v>0</v>
      </c>
      <c r="M89" s="183">
        <f t="shared" si="6"/>
        <v>0</v>
      </c>
      <c r="N89" s="182">
        <f t="shared" si="7"/>
        <v>0</v>
      </c>
      <c r="Q89" s="184"/>
    </row>
    <row r="90" spans="1:17" ht="12" customHeight="1" x14ac:dyDescent="0.2">
      <c r="A90" s="188" t="s">
        <v>340</v>
      </c>
      <c r="B90" s="188" t="s">
        <v>341</v>
      </c>
      <c r="C90" s="190"/>
      <c r="D90" s="189"/>
      <c r="E90" s="188" t="s">
        <v>325</v>
      </c>
      <c r="F90" s="188" t="s">
        <v>326</v>
      </c>
      <c r="G90" s="188" t="s">
        <v>251</v>
      </c>
      <c r="H90" s="188" t="s">
        <v>3319</v>
      </c>
      <c r="I90" s="181">
        <f>SUMIFS(STIMA!$O$2:$O$48,STIMA!$G$2:$G$48,EP!I$1,STIMA!$E$2:$E$48,EP!$A90)</f>
        <v>0</v>
      </c>
      <c r="J90" s="182">
        <f t="shared" si="4"/>
        <v>0</v>
      </c>
      <c r="K90" s="181">
        <f>SUMIFS(STIMA!$O$2:$O$48,STIMA!$G$2:$G$48,EP!K$1,STIMA!$E$2:$E$48,EP!$A90)</f>
        <v>0</v>
      </c>
      <c r="L90" s="182">
        <f t="shared" si="5"/>
        <v>0</v>
      </c>
      <c r="M90" s="183">
        <f t="shared" si="6"/>
        <v>0</v>
      </c>
      <c r="N90" s="182">
        <f t="shared" si="7"/>
        <v>0</v>
      </c>
      <c r="Q90" s="184"/>
    </row>
    <row r="91" spans="1:17" ht="12" customHeight="1" x14ac:dyDescent="0.2">
      <c r="A91" s="188" t="s">
        <v>342</v>
      </c>
      <c r="B91" s="188" t="s">
        <v>343</v>
      </c>
      <c r="C91" s="188" t="s">
        <v>344</v>
      </c>
      <c r="D91" s="189">
        <v>1.36</v>
      </c>
      <c r="E91" s="188" t="s">
        <v>325</v>
      </c>
      <c r="F91" s="188" t="s">
        <v>326</v>
      </c>
      <c r="G91" s="188" t="s">
        <v>251</v>
      </c>
      <c r="H91" s="188" t="s">
        <v>3319</v>
      </c>
      <c r="I91" s="181">
        <f>SUMIFS(STIMA!$O$2:$O$48,STIMA!$G$2:$G$48,EP!I$1,STIMA!$E$2:$E$48,EP!$A91)</f>
        <v>0</v>
      </c>
      <c r="J91" s="182">
        <f t="shared" si="4"/>
        <v>0</v>
      </c>
      <c r="K91" s="181">
        <f>SUMIFS(STIMA!$O$2:$O$48,STIMA!$G$2:$G$48,EP!K$1,STIMA!$E$2:$E$48,EP!$A91)</f>
        <v>0</v>
      </c>
      <c r="L91" s="182">
        <f t="shared" si="5"/>
        <v>0</v>
      </c>
      <c r="M91" s="183">
        <f t="shared" si="6"/>
        <v>0</v>
      </c>
      <c r="N91" s="182">
        <f t="shared" si="7"/>
        <v>0</v>
      </c>
      <c r="Q91" s="184"/>
    </row>
    <row r="92" spans="1:17" ht="12" customHeight="1" x14ac:dyDescent="0.2">
      <c r="A92" s="188" t="s">
        <v>345</v>
      </c>
      <c r="B92" s="188" t="s">
        <v>346</v>
      </c>
      <c r="C92" s="190"/>
      <c r="D92" s="189"/>
      <c r="E92" s="188" t="s">
        <v>325</v>
      </c>
      <c r="F92" s="188" t="s">
        <v>326</v>
      </c>
      <c r="G92" s="188" t="s">
        <v>251</v>
      </c>
      <c r="H92" s="188" t="s">
        <v>3319</v>
      </c>
      <c r="I92" s="181">
        <f>SUMIFS(STIMA!$O$2:$O$48,STIMA!$G$2:$G$48,EP!I$1,STIMA!$E$2:$E$48,EP!$A92)</f>
        <v>0</v>
      </c>
      <c r="J92" s="182">
        <f t="shared" si="4"/>
        <v>0</v>
      </c>
      <c r="K92" s="181">
        <f>SUMIFS(STIMA!$O$2:$O$48,STIMA!$G$2:$G$48,EP!K$1,STIMA!$E$2:$E$48,EP!$A92)</f>
        <v>0</v>
      </c>
      <c r="L92" s="182">
        <f t="shared" si="5"/>
        <v>0</v>
      </c>
      <c r="M92" s="183">
        <f t="shared" si="6"/>
        <v>0</v>
      </c>
      <c r="N92" s="182">
        <f t="shared" si="7"/>
        <v>0</v>
      </c>
      <c r="Q92" s="184"/>
    </row>
    <row r="93" spans="1:17" ht="12" customHeight="1" x14ac:dyDescent="0.2">
      <c r="A93" s="188" t="s">
        <v>347</v>
      </c>
      <c r="B93" s="188" t="s">
        <v>348</v>
      </c>
      <c r="C93" s="188" t="s">
        <v>329</v>
      </c>
      <c r="D93" s="189">
        <v>14.75</v>
      </c>
      <c r="E93" s="188" t="s">
        <v>325</v>
      </c>
      <c r="F93" s="188" t="s">
        <v>326</v>
      </c>
      <c r="G93" s="188" t="s">
        <v>251</v>
      </c>
      <c r="H93" s="188" t="s">
        <v>3319</v>
      </c>
      <c r="I93" s="181">
        <f>SUMIFS(STIMA!$O$2:$O$48,STIMA!$G$2:$G$48,EP!I$1,STIMA!$E$2:$E$48,EP!$A93)</f>
        <v>0</v>
      </c>
      <c r="J93" s="182">
        <f t="shared" si="4"/>
        <v>0</v>
      </c>
      <c r="K93" s="181">
        <f>SUMIFS(STIMA!$O$2:$O$48,STIMA!$G$2:$G$48,EP!K$1,STIMA!$E$2:$E$48,EP!$A93)</f>
        <v>0</v>
      </c>
      <c r="L93" s="182">
        <f t="shared" si="5"/>
        <v>0</v>
      </c>
      <c r="M93" s="183">
        <f t="shared" si="6"/>
        <v>0</v>
      </c>
      <c r="N93" s="182">
        <f t="shared" si="7"/>
        <v>0</v>
      </c>
      <c r="Q93" s="184"/>
    </row>
    <row r="94" spans="1:17" ht="12" customHeight="1" x14ac:dyDescent="0.2">
      <c r="A94" s="188" t="s">
        <v>349</v>
      </c>
      <c r="B94" s="188" t="s">
        <v>350</v>
      </c>
      <c r="C94" s="188" t="s">
        <v>344</v>
      </c>
      <c r="D94" s="189">
        <v>1.24</v>
      </c>
      <c r="E94" s="188" t="s">
        <v>325</v>
      </c>
      <c r="F94" s="188" t="s">
        <v>326</v>
      </c>
      <c r="G94" s="188" t="s">
        <v>251</v>
      </c>
      <c r="H94" s="188" t="s">
        <v>3319</v>
      </c>
      <c r="I94" s="181">
        <f>SUMIFS(STIMA!$O$2:$O$48,STIMA!$G$2:$G$48,EP!I$1,STIMA!$E$2:$E$48,EP!$A94)</f>
        <v>0</v>
      </c>
      <c r="J94" s="182">
        <f t="shared" si="4"/>
        <v>0</v>
      </c>
      <c r="K94" s="181">
        <f>SUMIFS(STIMA!$O$2:$O$48,STIMA!$G$2:$G$48,EP!K$1,STIMA!$E$2:$E$48,EP!$A94)</f>
        <v>0</v>
      </c>
      <c r="L94" s="182">
        <f t="shared" si="5"/>
        <v>0</v>
      </c>
      <c r="M94" s="183">
        <f t="shared" si="6"/>
        <v>0</v>
      </c>
      <c r="N94" s="182">
        <f t="shared" si="7"/>
        <v>0</v>
      </c>
      <c r="Q94" s="184"/>
    </row>
    <row r="95" spans="1:17" ht="12" customHeight="1" x14ac:dyDescent="0.2">
      <c r="A95" s="188" t="s">
        <v>351</v>
      </c>
      <c r="B95" s="188" t="s">
        <v>352</v>
      </c>
      <c r="C95" s="190"/>
      <c r="D95" s="189"/>
      <c r="E95" s="188" t="s">
        <v>325</v>
      </c>
      <c r="F95" s="188" t="s">
        <v>353</v>
      </c>
      <c r="G95" s="188" t="s">
        <v>251</v>
      </c>
      <c r="H95" s="188" t="s">
        <v>3319</v>
      </c>
      <c r="I95" s="181">
        <f>SUMIFS(STIMA!$O$2:$O$48,STIMA!$G$2:$G$48,EP!I$1,STIMA!$E$2:$E$48,EP!$A95)</f>
        <v>0</v>
      </c>
      <c r="J95" s="182">
        <f t="shared" si="4"/>
        <v>0</v>
      </c>
      <c r="K95" s="181">
        <f>SUMIFS(STIMA!$O$2:$O$48,STIMA!$G$2:$G$48,EP!K$1,STIMA!$E$2:$E$48,EP!$A95)</f>
        <v>0</v>
      </c>
      <c r="L95" s="182">
        <f t="shared" si="5"/>
        <v>0</v>
      </c>
      <c r="M95" s="183">
        <f t="shared" si="6"/>
        <v>0</v>
      </c>
      <c r="N95" s="182">
        <f t="shared" si="7"/>
        <v>0</v>
      </c>
      <c r="Q95" s="184"/>
    </row>
    <row r="96" spans="1:17" ht="12" customHeight="1" x14ac:dyDescent="0.2">
      <c r="A96" s="188" t="s">
        <v>354</v>
      </c>
      <c r="B96" s="188" t="s">
        <v>355</v>
      </c>
      <c r="C96" s="188" t="s">
        <v>329</v>
      </c>
      <c r="D96" s="189">
        <v>441.61</v>
      </c>
      <c r="E96" s="188" t="s">
        <v>325</v>
      </c>
      <c r="F96" s="188" t="s">
        <v>353</v>
      </c>
      <c r="G96" s="188" t="s">
        <v>251</v>
      </c>
      <c r="H96" s="188" t="s">
        <v>3319</v>
      </c>
      <c r="I96" s="181">
        <f>SUMIFS(STIMA!$O$2:$O$48,STIMA!$G$2:$G$48,EP!I$1,STIMA!$E$2:$E$48,EP!$A96)</f>
        <v>0</v>
      </c>
      <c r="J96" s="182">
        <f t="shared" si="4"/>
        <v>0</v>
      </c>
      <c r="K96" s="181">
        <f>SUMIFS(STIMA!$O$2:$O$48,STIMA!$G$2:$G$48,EP!K$1,STIMA!$E$2:$E$48,EP!$A96)</f>
        <v>0</v>
      </c>
      <c r="L96" s="182">
        <f t="shared" si="5"/>
        <v>0</v>
      </c>
      <c r="M96" s="183">
        <f t="shared" si="6"/>
        <v>0</v>
      </c>
      <c r="N96" s="182">
        <f t="shared" si="7"/>
        <v>0</v>
      </c>
      <c r="Q96" s="184"/>
    </row>
    <row r="97" spans="1:17" ht="12" customHeight="1" x14ac:dyDescent="0.2">
      <c r="A97" s="188" t="s">
        <v>356</v>
      </c>
      <c r="B97" s="188" t="s">
        <v>357</v>
      </c>
      <c r="C97" s="190"/>
      <c r="D97" s="189"/>
      <c r="E97" s="188" t="s">
        <v>325</v>
      </c>
      <c r="F97" s="188" t="s">
        <v>353</v>
      </c>
      <c r="G97" s="188" t="s">
        <v>251</v>
      </c>
      <c r="H97" s="188" t="s">
        <v>3319</v>
      </c>
      <c r="I97" s="181">
        <f>SUMIFS(STIMA!$O$2:$O$48,STIMA!$G$2:$G$48,EP!I$1,STIMA!$E$2:$E$48,EP!$A97)</f>
        <v>0</v>
      </c>
      <c r="J97" s="182">
        <f t="shared" si="4"/>
        <v>0</v>
      </c>
      <c r="K97" s="181">
        <f>SUMIFS(STIMA!$O$2:$O$48,STIMA!$G$2:$G$48,EP!K$1,STIMA!$E$2:$E$48,EP!$A97)</f>
        <v>0</v>
      </c>
      <c r="L97" s="182">
        <f t="shared" si="5"/>
        <v>0</v>
      </c>
      <c r="M97" s="183">
        <f t="shared" si="6"/>
        <v>0</v>
      </c>
      <c r="N97" s="182">
        <f t="shared" si="7"/>
        <v>0</v>
      </c>
      <c r="Q97" s="184"/>
    </row>
    <row r="98" spans="1:17" ht="12" customHeight="1" x14ac:dyDescent="0.2">
      <c r="A98" s="188" t="s">
        <v>358</v>
      </c>
      <c r="B98" s="188" t="s">
        <v>359</v>
      </c>
      <c r="C98" s="188" t="s">
        <v>329</v>
      </c>
      <c r="D98" s="189">
        <v>129.47999999999999</v>
      </c>
      <c r="E98" s="188" t="s">
        <v>325</v>
      </c>
      <c r="F98" s="188" t="s">
        <v>353</v>
      </c>
      <c r="G98" s="188" t="s">
        <v>251</v>
      </c>
      <c r="H98" s="188" t="s">
        <v>3319</v>
      </c>
      <c r="I98" s="181">
        <f>SUMIFS(STIMA!$O$2:$O$48,STIMA!$G$2:$G$48,EP!I$1,STIMA!$E$2:$E$48,EP!$A98)</f>
        <v>0</v>
      </c>
      <c r="J98" s="182">
        <f t="shared" si="4"/>
        <v>0</v>
      </c>
      <c r="K98" s="181">
        <f>SUMIFS(STIMA!$O$2:$O$48,STIMA!$G$2:$G$48,EP!K$1,STIMA!$E$2:$E$48,EP!$A98)</f>
        <v>0</v>
      </c>
      <c r="L98" s="182">
        <f t="shared" si="5"/>
        <v>0</v>
      </c>
      <c r="M98" s="183">
        <f t="shared" si="6"/>
        <v>0</v>
      </c>
      <c r="N98" s="182">
        <f t="shared" si="7"/>
        <v>0</v>
      </c>
      <c r="Q98" s="184"/>
    </row>
    <row r="99" spans="1:17" ht="12" customHeight="1" x14ac:dyDescent="0.2">
      <c r="A99" s="188" t="s">
        <v>360</v>
      </c>
      <c r="B99" s="188" t="s">
        <v>361</v>
      </c>
      <c r="C99" s="188" t="s">
        <v>329</v>
      </c>
      <c r="D99" s="189">
        <v>173.06</v>
      </c>
      <c r="E99" s="188" t="s">
        <v>325</v>
      </c>
      <c r="F99" s="188" t="s">
        <v>353</v>
      </c>
      <c r="G99" s="188" t="s">
        <v>251</v>
      </c>
      <c r="H99" s="188" t="s">
        <v>3319</v>
      </c>
      <c r="I99" s="181">
        <f>SUMIFS(STIMA!$O$2:$O$48,STIMA!$G$2:$G$48,EP!I$1,STIMA!$E$2:$E$48,EP!$A99)</f>
        <v>0</v>
      </c>
      <c r="J99" s="182">
        <f t="shared" si="4"/>
        <v>0</v>
      </c>
      <c r="K99" s="181">
        <f>SUMIFS(STIMA!$O$2:$O$48,STIMA!$G$2:$G$48,EP!K$1,STIMA!$E$2:$E$48,EP!$A99)</f>
        <v>0</v>
      </c>
      <c r="L99" s="182">
        <f t="shared" si="5"/>
        <v>0</v>
      </c>
      <c r="M99" s="183">
        <f t="shared" si="6"/>
        <v>0</v>
      </c>
      <c r="N99" s="182">
        <f t="shared" si="7"/>
        <v>0</v>
      </c>
      <c r="Q99" s="184"/>
    </row>
    <row r="100" spans="1:17" ht="12" customHeight="1" x14ac:dyDescent="0.2">
      <c r="A100" s="188" t="s">
        <v>362</v>
      </c>
      <c r="B100" s="188" t="s">
        <v>363</v>
      </c>
      <c r="C100" s="188" t="s">
        <v>329</v>
      </c>
      <c r="D100" s="189">
        <v>245.78</v>
      </c>
      <c r="E100" s="188" t="s">
        <v>325</v>
      </c>
      <c r="F100" s="188" t="s">
        <v>353</v>
      </c>
      <c r="G100" s="188" t="s">
        <v>251</v>
      </c>
      <c r="H100" s="188" t="s">
        <v>3319</v>
      </c>
      <c r="I100" s="181">
        <f>SUMIFS(STIMA!$O$2:$O$48,STIMA!$G$2:$G$48,EP!I$1,STIMA!$E$2:$E$48,EP!$A100)</f>
        <v>0</v>
      </c>
      <c r="J100" s="182">
        <f t="shared" si="4"/>
        <v>0</v>
      </c>
      <c r="K100" s="181">
        <f>SUMIFS(STIMA!$O$2:$O$48,STIMA!$G$2:$G$48,EP!K$1,STIMA!$E$2:$E$48,EP!$A100)</f>
        <v>0</v>
      </c>
      <c r="L100" s="182">
        <f t="shared" si="5"/>
        <v>0</v>
      </c>
      <c r="M100" s="183">
        <f t="shared" si="6"/>
        <v>0</v>
      </c>
      <c r="N100" s="182">
        <f t="shared" si="7"/>
        <v>0</v>
      </c>
      <c r="Q100" s="184"/>
    </row>
    <row r="101" spans="1:17" ht="12" customHeight="1" x14ac:dyDescent="0.2">
      <c r="A101" s="188" t="s">
        <v>364</v>
      </c>
      <c r="B101" s="188" t="s">
        <v>365</v>
      </c>
      <c r="C101" s="188" t="s">
        <v>329</v>
      </c>
      <c r="D101" s="189">
        <v>347.89</v>
      </c>
      <c r="E101" s="188" t="s">
        <v>325</v>
      </c>
      <c r="F101" s="188" t="s">
        <v>353</v>
      </c>
      <c r="G101" s="188" t="s">
        <v>251</v>
      </c>
      <c r="H101" s="188" t="s">
        <v>3319</v>
      </c>
      <c r="I101" s="181">
        <f>SUMIFS(STIMA!$O$2:$O$48,STIMA!$G$2:$G$48,EP!I$1,STIMA!$E$2:$E$48,EP!$A101)</f>
        <v>0</v>
      </c>
      <c r="J101" s="182">
        <f t="shared" si="4"/>
        <v>0</v>
      </c>
      <c r="K101" s="181">
        <f>SUMIFS(STIMA!$O$2:$O$48,STIMA!$G$2:$G$48,EP!K$1,STIMA!$E$2:$E$48,EP!$A101)</f>
        <v>0</v>
      </c>
      <c r="L101" s="182">
        <f t="shared" si="5"/>
        <v>0</v>
      </c>
      <c r="M101" s="183">
        <f t="shared" si="6"/>
        <v>0</v>
      </c>
      <c r="N101" s="182">
        <f t="shared" si="7"/>
        <v>0</v>
      </c>
      <c r="Q101" s="184"/>
    </row>
    <row r="102" spans="1:17" ht="12" customHeight="1" x14ac:dyDescent="0.2">
      <c r="A102" s="188" t="s">
        <v>366</v>
      </c>
      <c r="B102" s="188" t="s">
        <v>355</v>
      </c>
      <c r="C102" s="188" t="s">
        <v>329</v>
      </c>
      <c r="D102" s="189">
        <v>489.42</v>
      </c>
      <c r="E102" s="188" t="s">
        <v>325</v>
      </c>
      <c r="F102" s="188" t="s">
        <v>353</v>
      </c>
      <c r="G102" s="188" t="s">
        <v>251</v>
      </c>
      <c r="H102" s="188" t="s">
        <v>3319</v>
      </c>
      <c r="I102" s="181">
        <f>SUMIFS(STIMA!$O$2:$O$48,STIMA!$G$2:$G$48,EP!I$1,STIMA!$E$2:$E$48,EP!$A102)</f>
        <v>0</v>
      </c>
      <c r="J102" s="182">
        <f t="shared" si="4"/>
        <v>0</v>
      </c>
      <c r="K102" s="181">
        <f>SUMIFS(STIMA!$O$2:$O$48,STIMA!$G$2:$G$48,EP!K$1,STIMA!$E$2:$E$48,EP!$A102)</f>
        <v>0</v>
      </c>
      <c r="L102" s="182">
        <f t="shared" si="5"/>
        <v>0</v>
      </c>
      <c r="M102" s="183">
        <f t="shared" si="6"/>
        <v>0</v>
      </c>
      <c r="N102" s="182">
        <f t="shared" si="7"/>
        <v>0</v>
      </c>
      <c r="Q102" s="184"/>
    </row>
    <row r="103" spans="1:17" ht="12" customHeight="1" x14ac:dyDescent="0.2">
      <c r="A103" s="188" t="s">
        <v>367</v>
      </c>
      <c r="B103" s="188" t="s">
        <v>368</v>
      </c>
      <c r="C103" s="188" t="s">
        <v>329</v>
      </c>
      <c r="D103" s="189">
        <v>572.64</v>
      </c>
      <c r="E103" s="188" t="s">
        <v>325</v>
      </c>
      <c r="F103" s="188" t="s">
        <v>353</v>
      </c>
      <c r="G103" s="188" t="s">
        <v>251</v>
      </c>
      <c r="H103" s="188" t="s">
        <v>3319</v>
      </c>
      <c r="I103" s="181">
        <f>SUMIFS(STIMA!$O$2:$O$48,STIMA!$G$2:$G$48,EP!I$1,STIMA!$E$2:$E$48,EP!$A103)</f>
        <v>0</v>
      </c>
      <c r="J103" s="182">
        <f t="shared" si="4"/>
        <v>0</v>
      </c>
      <c r="K103" s="181">
        <f>SUMIFS(STIMA!$O$2:$O$48,STIMA!$G$2:$G$48,EP!K$1,STIMA!$E$2:$E$48,EP!$A103)</f>
        <v>0</v>
      </c>
      <c r="L103" s="182">
        <f t="shared" si="5"/>
        <v>0</v>
      </c>
      <c r="M103" s="183">
        <f t="shared" si="6"/>
        <v>0</v>
      </c>
      <c r="N103" s="182">
        <f t="shared" si="7"/>
        <v>0</v>
      </c>
      <c r="Q103" s="184"/>
    </row>
    <row r="104" spans="1:17" ht="12" customHeight="1" x14ac:dyDescent="0.2">
      <c r="A104" s="188" t="s">
        <v>369</v>
      </c>
      <c r="B104" s="188" t="s">
        <v>370</v>
      </c>
      <c r="C104" s="190"/>
      <c r="D104" s="189"/>
      <c r="E104" s="188" t="s">
        <v>325</v>
      </c>
      <c r="F104" s="188" t="s">
        <v>353</v>
      </c>
      <c r="G104" s="188" t="s">
        <v>251</v>
      </c>
      <c r="H104" s="188" t="s">
        <v>3319</v>
      </c>
      <c r="I104" s="181">
        <f>SUMIFS(STIMA!$O$2:$O$48,STIMA!$G$2:$G$48,EP!I$1,STIMA!$E$2:$E$48,EP!$A104)</f>
        <v>0</v>
      </c>
      <c r="J104" s="182">
        <f t="shared" si="4"/>
        <v>0</v>
      </c>
      <c r="K104" s="181">
        <f>SUMIFS(STIMA!$O$2:$O$48,STIMA!$G$2:$G$48,EP!K$1,STIMA!$E$2:$E$48,EP!$A104)</f>
        <v>0</v>
      </c>
      <c r="L104" s="182">
        <f t="shared" si="5"/>
        <v>0</v>
      </c>
      <c r="M104" s="183">
        <f t="shared" si="6"/>
        <v>0</v>
      </c>
      <c r="N104" s="182">
        <f t="shared" si="7"/>
        <v>0</v>
      </c>
      <c r="Q104" s="184"/>
    </row>
    <row r="105" spans="1:17" ht="12" customHeight="1" x14ac:dyDescent="0.2">
      <c r="A105" s="188" t="s">
        <v>371</v>
      </c>
      <c r="B105" s="188" t="s">
        <v>359</v>
      </c>
      <c r="C105" s="188" t="s">
        <v>329</v>
      </c>
      <c r="D105" s="189">
        <v>138</v>
      </c>
      <c r="E105" s="188" t="s">
        <v>325</v>
      </c>
      <c r="F105" s="188" t="s">
        <v>353</v>
      </c>
      <c r="G105" s="188" t="s">
        <v>251</v>
      </c>
      <c r="H105" s="188" t="s">
        <v>3319</v>
      </c>
      <c r="I105" s="181">
        <f>SUMIFS(STIMA!$O$2:$O$48,STIMA!$G$2:$G$48,EP!I$1,STIMA!$E$2:$E$48,EP!$A105)</f>
        <v>0</v>
      </c>
      <c r="J105" s="182">
        <f t="shared" si="4"/>
        <v>0</v>
      </c>
      <c r="K105" s="181">
        <f>SUMIFS(STIMA!$O$2:$O$48,STIMA!$G$2:$G$48,EP!K$1,STIMA!$E$2:$E$48,EP!$A105)</f>
        <v>0</v>
      </c>
      <c r="L105" s="182">
        <f t="shared" si="5"/>
        <v>0</v>
      </c>
      <c r="M105" s="183">
        <f t="shared" si="6"/>
        <v>0</v>
      </c>
      <c r="N105" s="182">
        <f t="shared" si="7"/>
        <v>0</v>
      </c>
      <c r="Q105" s="184"/>
    </row>
    <row r="106" spans="1:17" ht="12" customHeight="1" x14ac:dyDescent="0.2">
      <c r="A106" s="188" t="s">
        <v>372</v>
      </c>
      <c r="B106" s="188" t="s">
        <v>361</v>
      </c>
      <c r="C106" s="188" t="s">
        <v>329</v>
      </c>
      <c r="D106" s="189">
        <v>187.19</v>
      </c>
      <c r="E106" s="188" t="s">
        <v>325</v>
      </c>
      <c r="F106" s="188" t="s">
        <v>353</v>
      </c>
      <c r="G106" s="188" t="s">
        <v>251</v>
      </c>
      <c r="H106" s="188" t="s">
        <v>3319</v>
      </c>
      <c r="I106" s="181">
        <f>SUMIFS(STIMA!$O$2:$O$48,STIMA!$G$2:$G$48,EP!I$1,STIMA!$E$2:$E$48,EP!$A106)</f>
        <v>0</v>
      </c>
      <c r="J106" s="182">
        <f t="shared" si="4"/>
        <v>0</v>
      </c>
      <c r="K106" s="181">
        <f>SUMIFS(STIMA!$O$2:$O$48,STIMA!$G$2:$G$48,EP!K$1,STIMA!$E$2:$E$48,EP!$A106)</f>
        <v>0</v>
      </c>
      <c r="L106" s="182">
        <f t="shared" si="5"/>
        <v>0</v>
      </c>
      <c r="M106" s="183">
        <f t="shared" si="6"/>
        <v>0</v>
      </c>
      <c r="N106" s="182">
        <f t="shared" si="7"/>
        <v>0</v>
      </c>
      <c r="Q106" s="184"/>
    </row>
    <row r="107" spans="1:17" ht="12" customHeight="1" x14ac:dyDescent="0.2">
      <c r="A107" s="188" t="s">
        <v>373</v>
      </c>
      <c r="B107" s="188" t="s">
        <v>363</v>
      </c>
      <c r="C107" s="188" t="s">
        <v>329</v>
      </c>
      <c r="D107" s="189">
        <v>258.07</v>
      </c>
      <c r="E107" s="188" t="s">
        <v>325</v>
      </c>
      <c r="F107" s="188" t="s">
        <v>353</v>
      </c>
      <c r="G107" s="188" t="s">
        <v>251</v>
      </c>
      <c r="H107" s="188" t="s">
        <v>3319</v>
      </c>
      <c r="I107" s="181">
        <f>SUMIFS(STIMA!$O$2:$O$48,STIMA!$G$2:$G$48,EP!I$1,STIMA!$E$2:$E$48,EP!$A107)</f>
        <v>0</v>
      </c>
      <c r="J107" s="182">
        <f t="shared" si="4"/>
        <v>0</v>
      </c>
      <c r="K107" s="181">
        <f>SUMIFS(STIMA!$O$2:$O$48,STIMA!$G$2:$G$48,EP!K$1,STIMA!$E$2:$E$48,EP!$A107)</f>
        <v>0</v>
      </c>
      <c r="L107" s="182">
        <f t="shared" si="5"/>
        <v>0</v>
      </c>
      <c r="M107" s="183">
        <f t="shared" si="6"/>
        <v>0</v>
      </c>
      <c r="N107" s="182">
        <f t="shared" si="7"/>
        <v>0</v>
      </c>
      <c r="Q107" s="184"/>
    </row>
    <row r="108" spans="1:17" ht="12" customHeight="1" x14ac:dyDescent="0.2">
      <c r="A108" s="188" t="s">
        <v>374</v>
      </c>
      <c r="B108" s="188" t="s">
        <v>365</v>
      </c>
      <c r="C108" s="188" t="s">
        <v>329</v>
      </c>
      <c r="D108" s="189">
        <v>367.36</v>
      </c>
      <c r="E108" s="188" t="s">
        <v>325</v>
      </c>
      <c r="F108" s="188" t="s">
        <v>353</v>
      </c>
      <c r="G108" s="188" t="s">
        <v>251</v>
      </c>
      <c r="H108" s="188" t="s">
        <v>3319</v>
      </c>
      <c r="I108" s="181">
        <f>SUMIFS(STIMA!$O$2:$O$48,STIMA!$G$2:$G$48,EP!I$1,STIMA!$E$2:$E$48,EP!$A108)</f>
        <v>0</v>
      </c>
      <c r="J108" s="182">
        <f t="shared" si="4"/>
        <v>0</v>
      </c>
      <c r="K108" s="181">
        <f>SUMIFS(STIMA!$O$2:$O$48,STIMA!$G$2:$G$48,EP!K$1,STIMA!$E$2:$E$48,EP!$A108)</f>
        <v>0</v>
      </c>
      <c r="L108" s="182">
        <f t="shared" si="5"/>
        <v>0</v>
      </c>
      <c r="M108" s="183">
        <f t="shared" si="6"/>
        <v>0</v>
      </c>
      <c r="N108" s="182">
        <f t="shared" si="7"/>
        <v>0</v>
      </c>
      <c r="Q108" s="184"/>
    </row>
    <row r="109" spans="1:17" ht="12" customHeight="1" x14ac:dyDescent="0.2">
      <c r="A109" s="188" t="s">
        <v>375</v>
      </c>
      <c r="B109" s="188" t="s">
        <v>368</v>
      </c>
      <c r="C109" s="188" t="s">
        <v>329</v>
      </c>
      <c r="D109" s="189">
        <v>616.74</v>
      </c>
      <c r="E109" s="188" t="s">
        <v>325</v>
      </c>
      <c r="F109" s="188" t="s">
        <v>353</v>
      </c>
      <c r="G109" s="188" t="s">
        <v>251</v>
      </c>
      <c r="H109" s="188" t="s">
        <v>3319</v>
      </c>
      <c r="I109" s="181">
        <f>SUMIFS(STIMA!$O$2:$O$48,STIMA!$G$2:$G$48,EP!I$1,STIMA!$E$2:$E$48,EP!$A109)</f>
        <v>0</v>
      </c>
      <c r="J109" s="182">
        <f t="shared" si="4"/>
        <v>0</v>
      </c>
      <c r="K109" s="181">
        <f>SUMIFS(STIMA!$O$2:$O$48,STIMA!$G$2:$G$48,EP!K$1,STIMA!$E$2:$E$48,EP!$A109)</f>
        <v>0</v>
      </c>
      <c r="L109" s="182">
        <f t="shared" si="5"/>
        <v>0</v>
      </c>
      <c r="M109" s="183">
        <f t="shared" si="6"/>
        <v>0</v>
      </c>
      <c r="N109" s="182">
        <f t="shared" si="7"/>
        <v>0</v>
      </c>
      <c r="Q109" s="184"/>
    </row>
    <row r="110" spans="1:17" ht="12" customHeight="1" x14ac:dyDescent="0.2">
      <c r="A110" s="188" t="s">
        <v>376</v>
      </c>
      <c r="B110" s="188" t="s">
        <v>377</v>
      </c>
      <c r="C110" s="188" t="s">
        <v>329</v>
      </c>
      <c r="D110" s="189">
        <v>1385.48</v>
      </c>
      <c r="E110" s="188" t="s">
        <v>325</v>
      </c>
      <c r="F110" s="188" t="s">
        <v>353</v>
      </c>
      <c r="G110" s="188" t="s">
        <v>251</v>
      </c>
      <c r="H110" s="188" t="s">
        <v>3321</v>
      </c>
      <c r="I110" s="181">
        <f>SUMIFS(STIMA!$O$2:$O$48,STIMA!$G$2:$G$48,EP!I$1,STIMA!$E$2:$E$48,EP!$A110)</f>
        <v>0</v>
      </c>
      <c r="J110" s="182">
        <f t="shared" si="4"/>
        <v>0</v>
      </c>
      <c r="K110" s="181">
        <f>SUMIFS(STIMA!$O$2:$O$48,STIMA!$G$2:$G$48,EP!K$1,STIMA!$E$2:$E$48,EP!$A110)</f>
        <v>0</v>
      </c>
      <c r="L110" s="182">
        <f t="shared" si="5"/>
        <v>0</v>
      </c>
      <c r="M110" s="183">
        <f t="shared" si="6"/>
        <v>0</v>
      </c>
      <c r="N110" s="182">
        <f t="shared" si="7"/>
        <v>0</v>
      </c>
      <c r="Q110" s="184"/>
    </row>
    <row r="111" spans="1:17" ht="12" customHeight="1" x14ac:dyDescent="0.2">
      <c r="A111" s="188" t="s">
        <v>378</v>
      </c>
      <c r="B111" s="188" t="s">
        <v>379</v>
      </c>
      <c r="C111" s="188" t="s">
        <v>37</v>
      </c>
      <c r="D111" s="189">
        <v>10</v>
      </c>
      <c r="E111" s="188" t="s">
        <v>325</v>
      </c>
      <c r="F111" s="188" t="s">
        <v>353</v>
      </c>
      <c r="G111" s="188" t="s">
        <v>251</v>
      </c>
      <c r="H111" s="188" t="s">
        <v>3319</v>
      </c>
      <c r="I111" s="181">
        <f>SUMIFS(STIMA!$O$2:$O$48,STIMA!$G$2:$G$48,EP!I$1,STIMA!$E$2:$E$48,EP!$A111)</f>
        <v>0</v>
      </c>
      <c r="J111" s="182">
        <f t="shared" si="4"/>
        <v>0</v>
      </c>
      <c r="K111" s="181">
        <f>SUMIFS(STIMA!$O$2:$O$48,STIMA!$G$2:$G$48,EP!K$1,STIMA!$E$2:$E$48,EP!$A111)</f>
        <v>0</v>
      </c>
      <c r="L111" s="182">
        <f t="shared" si="5"/>
        <v>0</v>
      </c>
      <c r="M111" s="183">
        <f t="shared" si="6"/>
        <v>0</v>
      </c>
      <c r="N111" s="182">
        <f t="shared" si="7"/>
        <v>0</v>
      </c>
      <c r="Q111" s="184"/>
    </row>
    <row r="112" spans="1:17" ht="12" customHeight="1" x14ac:dyDescent="0.2">
      <c r="A112" s="188" t="s">
        <v>380</v>
      </c>
      <c r="B112" s="188" t="s">
        <v>381</v>
      </c>
      <c r="C112" s="188" t="s">
        <v>344</v>
      </c>
      <c r="D112" s="189">
        <v>1.08</v>
      </c>
      <c r="E112" s="188" t="s">
        <v>325</v>
      </c>
      <c r="F112" s="188" t="s">
        <v>353</v>
      </c>
      <c r="G112" s="188" t="s">
        <v>251</v>
      </c>
      <c r="H112" s="188" t="s">
        <v>3319</v>
      </c>
      <c r="I112" s="181">
        <f>SUMIFS(STIMA!$O$2:$O$48,STIMA!$G$2:$G$48,EP!I$1,STIMA!$E$2:$E$48,EP!$A112)</f>
        <v>0</v>
      </c>
      <c r="J112" s="182">
        <f t="shared" si="4"/>
        <v>0</v>
      </c>
      <c r="K112" s="181">
        <f>SUMIFS(STIMA!$O$2:$O$48,STIMA!$G$2:$G$48,EP!K$1,STIMA!$E$2:$E$48,EP!$A112)</f>
        <v>0</v>
      </c>
      <c r="L112" s="182">
        <f t="shared" si="5"/>
        <v>0</v>
      </c>
      <c r="M112" s="183">
        <f t="shared" si="6"/>
        <v>0</v>
      </c>
      <c r="N112" s="182">
        <f t="shared" si="7"/>
        <v>0</v>
      </c>
      <c r="Q112" s="184"/>
    </row>
    <row r="113" spans="1:17" ht="12" customHeight="1" x14ac:dyDescent="0.2">
      <c r="A113" s="188" t="s">
        <v>382</v>
      </c>
      <c r="B113" s="188" t="s">
        <v>3324</v>
      </c>
      <c r="C113" s="190"/>
      <c r="D113" s="189"/>
      <c r="E113" s="188" t="s">
        <v>325</v>
      </c>
      <c r="F113" s="188" t="s">
        <v>353</v>
      </c>
      <c r="G113" s="188" t="s">
        <v>251</v>
      </c>
      <c r="H113" s="188" t="s">
        <v>3319</v>
      </c>
      <c r="I113" s="181">
        <f>SUMIFS(STIMA!$O$2:$O$48,STIMA!$G$2:$G$48,EP!I$1,STIMA!$E$2:$E$48,EP!$A113)</f>
        <v>0</v>
      </c>
      <c r="J113" s="182">
        <f t="shared" si="4"/>
        <v>0</v>
      </c>
      <c r="K113" s="181">
        <f>SUMIFS(STIMA!$O$2:$O$48,STIMA!$G$2:$G$48,EP!K$1,STIMA!$E$2:$E$48,EP!$A113)</f>
        <v>0</v>
      </c>
      <c r="L113" s="182">
        <f t="shared" si="5"/>
        <v>0</v>
      </c>
      <c r="M113" s="183">
        <f t="shared" si="6"/>
        <v>0</v>
      </c>
      <c r="N113" s="182">
        <f t="shared" si="7"/>
        <v>0</v>
      </c>
      <c r="Q113" s="184"/>
    </row>
    <row r="114" spans="1:17" ht="12" customHeight="1" x14ac:dyDescent="0.2">
      <c r="A114" s="188" t="s">
        <v>383</v>
      </c>
      <c r="B114" s="188" t="s">
        <v>384</v>
      </c>
      <c r="C114" s="188" t="s">
        <v>329</v>
      </c>
      <c r="D114" s="189">
        <v>34.1</v>
      </c>
      <c r="E114" s="188" t="s">
        <v>325</v>
      </c>
      <c r="F114" s="188" t="s">
        <v>353</v>
      </c>
      <c r="G114" s="188" t="s">
        <v>251</v>
      </c>
      <c r="H114" s="188" t="s">
        <v>3319</v>
      </c>
      <c r="I114" s="181">
        <f>SUMIFS(STIMA!$O$2:$O$48,STIMA!$G$2:$G$48,EP!I$1,STIMA!$E$2:$E$48,EP!$A114)</f>
        <v>0</v>
      </c>
      <c r="J114" s="182">
        <f t="shared" si="4"/>
        <v>0</v>
      </c>
      <c r="K114" s="181">
        <f>SUMIFS(STIMA!$O$2:$O$48,STIMA!$G$2:$G$48,EP!K$1,STIMA!$E$2:$E$48,EP!$A114)</f>
        <v>0</v>
      </c>
      <c r="L114" s="182">
        <f t="shared" si="5"/>
        <v>0</v>
      </c>
      <c r="M114" s="183">
        <f t="shared" si="6"/>
        <v>0</v>
      </c>
      <c r="N114" s="182">
        <f t="shared" si="7"/>
        <v>0</v>
      </c>
      <c r="Q114" s="184"/>
    </row>
    <row r="115" spans="1:17" ht="12" customHeight="1" x14ac:dyDescent="0.2">
      <c r="A115" s="188" t="s">
        <v>385</v>
      </c>
      <c r="B115" s="188" t="s">
        <v>386</v>
      </c>
      <c r="C115" s="188" t="s">
        <v>329</v>
      </c>
      <c r="D115" s="189">
        <v>42.89</v>
      </c>
      <c r="E115" s="188" t="s">
        <v>325</v>
      </c>
      <c r="F115" s="188" t="s">
        <v>353</v>
      </c>
      <c r="G115" s="188" t="s">
        <v>251</v>
      </c>
      <c r="H115" s="188" t="s">
        <v>3319</v>
      </c>
      <c r="I115" s="181">
        <f>SUMIFS(STIMA!$O$2:$O$48,STIMA!$G$2:$G$48,EP!I$1,STIMA!$E$2:$E$48,EP!$A115)</f>
        <v>0</v>
      </c>
      <c r="J115" s="182">
        <f t="shared" si="4"/>
        <v>0</v>
      </c>
      <c r="K115" s="181">
        <f>SUMIFS(STIMA!$O$2:$O$48,STIMA!$G$2:$G$48,EP!K$1,STIMA!$E$2:$E$48,EP!$A115)</f>
        <v>0</v>
      </c>
      <c r="L115" s="182">
        <f t="shared" si="5"/>
        <v>0</v>
      </c>
      <c r="M115" s="183">
        <f t="shared" si="6"/>
        <v>0</v>
      </c>
      <c r="N115" s="182">
        <f t="shared" si="7"/>
        <v>0</v>
      </c>
      <c r="Q115" s="184"/>
    </row>
    <row r="116" spans="1:17" ht="12" customHeight="1" x14ac:dyDescent="0.2">
      <c r="A116" s="188" t="s">
        <v>387</v>
      </c>
      <c r="B116" s="188" t="s">
        <v>388</v>
      </c>
      <c r="C116" s="188" t="s">
        <v>329</v>
      </c>
      <c r="D116" s="189">
        <v>73.58</v>
      </c>
      <c r="E116" s="188" t="s">
        <v>325</v>
      </c>
      <c r="F116" s="188" t="s">
        <v>353</v>
      </c>
      <c r="G116" s="188" t="s">
        <v>251</v>
      </c>
      <c r="H116" s="188" t="s">
        <v>3319</v>
      </c>
      <c r="I116" s="181">
        <f>SUMIFS(STIMA!$O$2:$O$48,STIMA!$G$2:$G$48,EP!I$1,STIMA!$E$2:$E$48,EP!$A116)</f>
        <v>0</v>
      </c>
      <c r="J116" s="182">
        <f t="shared" si="4"/>
        <v>0</v>
      </c>
      <c r="K116" s="181">
        <f>SUMIFS(STIMA!$O$2:$O$48,STIMA!$G$2:$G$48,EP!K$1,STIMA!$E$2:$E$48,EP!$A116)</f>
        <v>0</v>
      </c>
      <c r="L116" s="182">
        <f t="shared" si="5"/>
        <v>0</v>
      </c>
      <c r="M116" s="183">
        <f t="shared" si="6"/>
        <v>0</v>
      </c>
      <c r="N116" s="182">
        <f t="shared" si="7"/>
        <v>0</v>
      </c>
      <c r="Q116" s="184"/>
    </row>
    <row r="117" spans="1:17" ht="12" customHeight="1" x14ac:dyDescent="0.2">
      <c r="A117" s="188" t="s">
        <v>389</v>
      </c>
      <c r="B117" s="188" t="s">
        <v>390</v>
      </c>
      <c r="C117" s="190"/>
      <c r="D117" s="189">
        <v>0</v>
      </c>
      <c r="E117" s="188" t="s">
        <v>325</v>
      </c>
      <c r="F117" s="188" t="s">
        <v>353</v>
      </c>
      <c r="G117" s="188" t="s">
        <v>251</v>
      </c>
      <c r="H117" s="188" t="s">
        <v>3321</v>
      </c>
      <c r="I117" s="181">
        <f>SUMIFS(STIMA!$O$2:$O$48,STIMA!$G$2:$G$48,EP!I$1,STIMA!$E$2:$E$48,EP!$A117)</f>
        <v>0</v>
      </c>
      <c r="J117" s="182">
        <f t="shared" si="4"/>
        <v>0</v>
      </c>
      <c r="K117" s="181">
        <f>SUMIFS(STIMA!$O$2:$O$48,STIMA!$G$2:$G$48,EP!K$1,STIMA!$E$2:$E$48,EP!$A117)</f>
        <v>0</v>
      </c>
      <c r="L117" s="182">
        <f t="shared" si="5"/>
        <v>0</v>
      </c>
      <c r="M117" s="183">
        <f t="shared" si="6"/>
        <v>0</v>
      </c>
      <c r="N117" s="182">
        <f t="shared" si="7"/>
        <v>0</v>
      </c>
      <c r="Q117" s="184"/>
    </row>
    <row r="118" spans="1:17" ht="12" customHeight="1" x14ac:dyDescent="0.2">
      <c r="A118" s="188" t="s">
        <v>391</v>
      </c>
      <c r="B118" s="188" t="s">
        <v>392</v>
      </c>
      <c r="C118" s="188" t="s">
        <v>329</v>
      </c>
      <c r="D118" s="189">
        <v>80.25</v>
      </c>
      <c r="E118" s="188" t="s">
        <v>325</v>
      </c>
      <c r="F118" s="188" t="s">
        <v>353</v>
      </c>
      <c r="G118" s="188" t="s">
        <v>251</v>
      </c>
      <c r="H118" s="188" t="s">
        <v>3321</v>
      </c>
      <c r="I118" s="181">
        <f>SUMIFS(STIMA!$O$2:$O$48,STIMA!$G$2:$G$48,EP!I$1,STIMA!$E$2:$E$48,EP!$A118)</f>
        <v>0</v>
      </c>
      <c r="J118" s="182">
        <f t="shared" si="4"/>
        <v>0</v>
      </c>
      <c r="K118" s="181">
        <f>SUMIFS(STIMA!$O$2:$O$48,STIMA!$G$2:$G$48,EP!K$1,STIMA!$E$2:$E$48,EP!$A118)</f>
        <v>0</v>
      </c>
      <c r="L118" s="182">
        <f t="shared" si="5"/>
        <v>0</v>
      </c>
      <c r="M118" s="183">
        <f t="shared" si="6"/>
        <v>0</v>
      </c>
      <c r="N118" s="182">
        <f t="shared" si="7"/>
        <v>0</v>
      </c>
      <c r="Q118" s="184"/>
    </row>
    <row r="119" spans="1:17" ht="12" customHeight="1" x14ac:dyDescent="0.2">
      <c r="A119" s="188" t="s">
        <v>393</v>
      </c>
      <c r="B119" s="188" t="s">
        <v>394</v>
      </c>
      <c r="C119" s="190"/>
      <c r="D119" s="189"/>
      <c r="E119" s="188" t="s">
        <v>325</v>
      </c>
      <c r="F119" s="188" t="s">
        <v>395</v>
      </c>
      <c r="G119" s="188" t="s">
        <v>251</v>
      </c>
      <c r="H119" s="188" t="s">
        <v>3319</v>
      </c>
      <c r="I119" s="181">
        <f>SUMIFS(STIMA!$O$2:$O$48,STIMA!$G$2:$G$48,EP!I$1,STIMA!$E$2:$E$48,EP!$A119)</f>
        <v>0</v>
      </c>
      <c r="J119" s="182">
        <f t="shared" si="4"/>
        <v>0</v>
      </c>
      <c r="K119" s="181">
        <f>SUMIFS(STIMA!$O$2:$O$48,STIMA!$G$2:$G$48,EP!K$1,STIMA!$E$2:$E$48,EP!$A119)</f>
        <v>0</v>
      </c>
      <c r="L119" s="182">
        <f t="shared" si="5"/>
        <v>0</v>
      </c>
      <c r="M119" s="183">
        <f t="shared" si="6"/>
        <v>0</v>
      </c>
      <c r="N119" s="182">
        <f t="shared" si="7"/>
        <v>0</v>
      </c>
      <c r="Q119" s="184"/>
    </row>
    <row r="120" spans="1:17" ht="12" customHeight="1" x14ac:dyDescent="0.2">
      <c r="A120" s="188" t="s">
        <v>396</v>
      </c>
      <c r="B120" s="188" t="s">
        <v>397</v>
      </c>
      <c r="C120" s="188" t="s">
        <v>329</v>
      </c>
      <c r="D120" s="189">
        <v>11.69</v>
      </c>
      <c r="E120" s="188" t="s">
        <v>325</v>
      </c>
      <c r="F120" s="188" t="s">
        <v>395</v>
      </c>
      <c r="G120" s="188" t="s">
        <v>251</v>
      </c>
      <c r="H120" s="188" t="s">
        <v>3319</v>
      </c>
      <c r="I120" s="181">
        <f>SUMIFS(STIMA!$O$2:$O$48,STIMA!$G$2:$G$48,EP!I$1,STIMA!$E$2:$E$48,EP!$A120)</f>
        <v>0</v>
      </c>
      <c r="J120" s="182">
        <f t="shared" si="4"/>
        <v>0</v>
      </c>
      <c r="K120" s="181">
        <f>SUMIFS(STIMA!$O$2:$O$48,STIMA!$G$2:$G$48,EP!K$1,STIMA!$E$2:$E$48,EP!$A120)</f>
        <v>0</v>
      </c>
      <c r="L120" s="182">
        <f t="shared" si="5"/>
        <v>0</v>
      </c>
      <c r="M120" s="183">
        <f t="shared" si="6"/>
        <v>0</v>
      </c>
      <c r="N120" s="182">
        <f t="shared" si="7"/>
        <v>0</v>
      </c>
      <c r="Q120" s="184"/>
    </row>
    <row r="121" spans="1:17" ht="12" customHeight="1" x14ac:dyDescent="0.2">
      <c r="A121" s="188" t="s">
        <v>398</v>
      </c>
      <c r="B121" s="188" t="s">
        <v>399</v>
      </c>
      <c r="C121" s="188" t="s">
        <v>329</v>
      </c>
      <c r="D121" s="189">
        <v>14.27</v>
      </c>
      <c r="E121" s="188" t="s">
        <v>325</v>
      </c>
      <c r="F121" s="188" t="s">
        <v>395</v>
      </c>
      <c r="G121" s="188" t="s">
        <v>251</v>
      </c>
      <c r="H121" s="188" t="s">
        <v>3319</v>
      </c>
      <c r="I121" s="181">
        <f>SUMIFS(STIMA!$O$2:$O$48,STIMA!$G$2:$G$48,EP!I$1,STIMA!$E$2:$E$48,EP!$A121)</f>
        <v>0</v>
      </c>
      <c r="J121" s="182">
        <f t="shared" si="4"/>
        <v>0</v>
      </c>
      <c r="K121" s="181">
        <f>SUMIFS(STIMA!$O$2:$O$48,STIMA!$G$2:$G$48,EP!K$1,STIMA!$E$2:$E$48,EP!$A121)</f>
        <v>0</v>
      </c>
      <c r="L121" s="182">
        <f t="shared" si="5"/>
        <v>0</v>
      </c>
      <c r="M121" s="183">
        <f t="shared" si="6"/>
        <v>0</v>
      </c>
      <c r="N121" s="182">
        <f t="shared" si="7"/>
        <v>0</v>
      </c>
      <c r="Q121" s="184"/>
    </row>
    <row r="122" spans="1:17" ht="12" customHeight="1" x14ac:dyDescent="0.2">
      <c r="A122" s="188" t="s">
        <v>400</v>
      </c>
      <c r="B122" s="188" t="s">
        <v>401</v>
      </c>
      <c r="C122" s="188" t="s">
        <v>329</v>
      </c>
      <c r="D122" s="189">
        <v>17.190000000000001</v>
      </c>
      <c r="E122" s="188" t="s">
        <v>325</v>
      </c>
      <c r="F122" s="188" t="s">
        <v>395</v>
      </c>
      <c r="G122" s="188" t="s">
        <v>251</v>
      </c>
      <c r="H122" s="188" t="s">
        <v>3319</v>
      </c>
      <c r="I122" s="181">
        <f>SUMIFS(STIMA!$O$2:$O$48,STIMA!$G$2:$G$48,EP!I$1,STIMA!$E$2:$E$48,EP!$A122)</f>
        <v>0</v>
      </c>
      <c r="J122" s="182">
        <f t="shared" si="4"/>
        <v>0</v>
      </c>
      <c r="K122" s="181">
        <f>SUMIFS(STIMA!$O$2:$O$48,STIMA!$G$2:$G$48,EP!K$1,STIMA!$E$2:$E$48,EP!$A122)</f>
        <v>0</v>
      </c>
      <c r="L122" s="182">
        <f t="shared" si="5"/>
        <v>0</v>
      </c>
      <c r="M122" s="183">
        <f t="shared" si="6"/>
        <v>0</v>
      </c>
      <c r="N122" s="182">
        <f t="shared" si="7"/>
        <v>0</v>
      </c>
      <c r="Q122" s="184"/>
    </row>
    <row r="123" spans="1:17" ht="12" customHeight="1" x14ac:dyDescent="0.2">
      <c r="A123" s="188" t="s">
        <v>402</v>
      </c>
      <c r="B123" s="188" t="s">
        <v>403</v>
      </c>
      <c r="C123" s="188" t="s">
        <v>329</v>
      </c>
      <c r="D123" s="189">
        <v>19.91</v>
      </c>
      <c r="E123" s="188" t="s">
        <v>325</v>
      </c>
      <c r="F123" s="188" t="s">
        <v>395</v>
      </c>
      <c r="G123" s="188" t="s">
        <v>251</v>
      </c>
      <c r="H123" s="188" t="s">
        <v>3319</v>
      </c>
      <c r="I123" s="181">
        <f>SUMIFS(STIMA!$O$2:$O$48,STIMA!$G$2:$G$48,EP!I$1,STIMA!$E$2:$E$48,EP!$A123)</f>
        <v>0</v>
      </c>
      <c r="J123" s="182">
        <f t="shared" si="4"/>
        <v>0</v>
      </c>
      <c r="K123" s="181">
        <f>SUMIFS(STIMA!$O$2:$O$48,STIMA!$G$2:$G$48,EP!K$1,STIMA!$E$2:$E$48,EP!$A123)</f>
        <v>0</v>
      </c>
      <c r="L123" s="182">
        <f t="shared" si="5"/>
        <v>0</v>
      </c>
      <c r="M123" s="183">
        <f t="shared" si="6"/>
        <v>0</v>
      </c>
      <c r="N123" s="182">
        <f t="shared" si="7"/>
        <v>0</v>
      </c>
      <c r="Q123" s="184"/>
    </row>
    <row r="124" spans="1:17" ht="12" customHeight="1" x14ac:dyDescent="0.2">
      <c r="A124" s="188" t="s">
        <v>404</v>
      </c>
      <c r="B124" s="188" t="s">
        <v>405</v>
      </c>
      <c r="C124" s="188" t="s">
        <v>329</v>
      </c>
      <c r="D124" s="189">
        <v>23.5</v>
      </c>
      <c r="E124" s="188" t="s">
        <v>325</v>
      </c>
      <c r="F124" s="188" t="s">
        <v>395</v>
      </c>
      <c r="G124" s="188" t="s">
        <v>251</v>
      </c>
      <c r="H124" s="188" t="s">
        <v>3319</v>
      </c>
      <c r="I124" s="181">
        <f>SUMIFS(STIMA!$O$2:$O$48,STIMA!$G$2:$G$48,EP!I$1,STIMA!$E$2:$E$48,EP!$A124)</f>
        <v>0</v>
      </c>
      <c r="J124" s="182">
        <f t="shared" si="4"/>
        <v>0</v>
      </c>
      <c r="K124" s="181">
        <f>SUMIFS(STIMA!$O$2:$O$48,STIMA!$G$2:$G$48,EP!K$1,STIMA!$E$2:$E$48,EP!$A124)</f>
        <v>0</v>
      </c>
      <c r="L124" s="182">
        <f t="shared" si="5"/>
        <v>0</v>
      </c>
      <c r="M124" s="183">
        <f t="shared" si="6"/>
        <v>0</v>
      </c>
      <c r="N124" s="182">
        <f t="shared" si="7"/>
        <v>0</v>
      </c>
      <c r="Q124" s="184"/>
    </row>
    <row r="125" spans="1:17" ht="12" customHeight="1" x14ac:dyDescent="0.2">
      <c r="A125" s="188" t="s">
        <v>406</v>
      </c>
      <c r="B125" s="188" t="s">
        <v>407</v>
      </c>
      <c r="C125" s="190"/>
      <c r="D125" s="189"/>
      <c r="E125" s="188" t="s">
        <v>325</v>
      </c>
      <c r="F125" s="188" t="s">
        <v>395</v>
      </c>
      <c r="G125" s="188" t="s">
        <v>251</v>
      </c>
      <c r="H125" s="188" t="s">
        <v>3319</v>
      </c>
      <c r="I125" s="181">
        <f>SUMIFS(STIMA!$O$2:$O$48,STIMA!$G$2:$G$48,EP!I$1,STIMA!$E$2:$E$48,EP!$A125)</f>
        <v>0</v>
      </c>
      <c r="J125" s="182">
        <f t="shared" si="4"/>
        <v>0</v>
      </c>
      <c r="K125" s="181">
        <f>SUMIFS(STIMA!$O$2:$O$48,STIMA!$G$2:$G$48,EP!K$1,STIMA!$E$2:$E$48,EP!$A125)</f>
        <v>0</v>
      </c>
      <c r="L125" s="182">
        <f t="shared" si="5"/>
        <v>0</v>
      </c>
      <c r="M125" s="183">
        <f t="shared" si="6"/>
        <v>0</v>
      </c>
      <c r="N125" s="182">
        <f t="shared" si="7"/>
        <v>0</v>
      </c>
      <c r="Q125" s="184"/>
    </row>
    <row r="126" spans="1:17" ht="12" customHeight="1" x14ac:dyDescent="0.2">
      <c r="A126" s="188" t="s">
        <v>408</v>
      </c>
      <c r="B126" s="188" t="s">
        <v>409</v>
      </c>
      <c r="C126" s="188" t="s">
        <v>329</v>
      </c>
      <c r="D126" s="189">
        <v>9.75</v>
      </c>
      <c r="E126" s="188" t="s">
        <v>325</v>
      </c>
      <c r="F126" s="188" t="s">
        <v>395</v>
      </c>
      <c r="G126" s="188" t="s">
        <v>251</v>
      </c>
      <c r="H126" s="188" t="s">
        <v>3319</v>
      </c>
      <c r="I126" s="181">
        <f>SUMIFS(STIMA!$O$2:$O$48,STIMA!$G$2:$G$48,EP!I$1,STIMA!$E$2:$E$48,EP!$A126)</f>
        <v>0</v>
      </c>
      <c r="J126" s="182">
        <f t="shared" si="4"/>
        <v>0</v>
      </c>
      <c r="K126" s="181">
        <f>SUMIFS(STIMA!$O$2:$O$48,STIMA!$G$2:$G$48,EP!K$1,STIMA!$E$2:$E$48,EP!$A126)</f>
        <v>0</v>
      </c>
      <c r="L126" s="182">
        <f t="shared" si="5"/>
        <v>0</v>
      </c>
      <c r="M126" s="183">
        <f t="shared" si="6"/>
        <v>0</v>
      </c>
      <c r="N126" s="182">
        <f t="shared" si="7"/>
        <v>0</v>
      </c>
      <c r="Q126" s="184"/>
    </row>
    <row r="127" spans="1:17" ht="12" customHeight="1" x14ac:dyDescent="0.2">
      <c r="A127" s="188" t="s">
        <v>410</v>
      </c>
      <c r="B127" s="188" t="s">
        <v>401</v>
      </c>
      <c r="C127" s="188" t="s">
        <v>329</v>
      </c>
      <c r="D127" s="189">
        <v>13.51</v>
      </c>
      <c r="E127" s="188" t="s">
        <v>325</v>
      </c>
      <c r="F127" s="188" t="s">
        <v>395</v>
      </c>
      <c r="G127" s="188" t="s">
        <v>251</v>
      </c>
      <c r="H127" s="188" t="s">
        <v>3319</v>
      </c>
      <c r="I127" s="181">
        <f>SUMIFS(STIMA!$O$2:$O$48,STIMA!$G$2:$G$48,EP!I$1,STIMA!$E$2:$E$48,EP!$A127)</f>
        <v>0</v>
      </c>
      <c r="J127" s="182">
        <f t="shared" si="4"/>
        <v>0</v>
      </c>
      <c r="K127" s="181">
        <f>SUMIFS(STIMA!$O$2:$O$48,STIMA!$G$2:$G$48,EP!K$1,STIMA!$E$2:$E$48,EP!$A127)</f>
        <v>0</v>
      </c>
      <c r="L127" s="182">
        <f t="shared" si="5"/>
        <v>0</v>
      </c>
      <c r="M127" s="183">
        <f t="shared" si="6"/>
        <v>0</v>
      </c>
      <c r="N127" s="182">
        <f t="shared" si="7"/>
        <v>0</v>
      </c>
      <c r="Q127" s="184"/>
    </row>
    <row r="128" spans="1:17" ht="12" customHeight="1" x14ac:dyDescent="0.2">
      <c r="A128" s="188" t="s">
        <v>411</v>
      </c>
      <c r="B128" s="188" t="s">
        <v>403</v>
      </c>
      <c r="C128" s="188" t="s">
        <v>329</v>
      </c>
      <c r="D128" s="189">
        <v>21.67</v>
      </c>
      <c r="E128" s="188" t="s">
        <v>325</v>
      </c>
      <c r="F128" s="188" t="s">
        <v>395</v>
      </c>
      <c r="G128" s="188" t="s">
        <v>251</v>
      </c>
      <c r="H128" s="188" t="s">
        <v>3319</v>
      </c>
      <c r="I128" s="181">
        <f>SUMIFS(STIMA!$O$2:$O$48,STIMA!$G$2:$G$48,EP!I$1,STIMA!$E$2:$E$48,EP!$A128)</f>
        <v>0</v>
      </c>
      <c r="J128" s="182">
        <f t="shared" si="4"/>
        <v>0</v>
      </c>
      <c r="K128" s="181">
        <f>SUMIFS(STIMA!$O$2:$O$48,STIMA!$G$2:$G$48,EP!K$1,STIMA!$E$2:$E$48,EP!$A128)</f>
        <v>0</v>
      </c>
      <c r="L128" s="182">
        <f t="shared" si="5"/>
        <v>0</v>
      </c>
      <c r="M128" s="183">
        <f t="shared" si="6"/>
        <v>0</v>
      </c>
      <c r="N128" s="182">
        <f t="shared" si="7"/>
        <v>0</v>
      </c>
      <c r="Q128" s="184"/>
    </row>
    <row r="129" spans="1:17" ht="12" customHeight="1" x14ac:dyDescent="0.2">
      <c r="A129" s="188" t="s">
        <v>412</v>
      </c>
      <c r="B129" s="188" t="s">
        <v>405</v>
      </c>
      <c r="C129" s="188" t="s">
        <v>329</v>
      </c>
      <c r="D129" s="189">
        <v>30.75</v>
      </c>
      <c r="E129" s="188" t="s">
        <v>325</v>
      </c>
      <c r="F129" s="188" t="s">
        <v>395</v>
      </c>
      <c r="G129" s="188" t="s">
        <v>251</v>
      </c>
      <c r="H129" s="188" t="s">
        <v>3319</v>
      </c>
      <c r="I129" s="181">
        <f>SUMIFS(STIMA!$O$2:$O$48,STIMA!$G$2:$G$48,EP!I$1,STIMA!$E$2:$E$48,EP!$A129)</f>
        <v>0</v>
      </c>
      <c r="J129" s="182">
        <f t="shared" si="4"/>
        <v>0</v>
      </c>
      <c r="K129" s="181">
        <f>SUMIFS(STIMA!$O$2:$O$48,STIMA!$G$2:$G$48,EP!K$1,STIMA!$E$2:$E$48,EP!$A129)</f>
        <v>0</v>
      </c>
      <c r="L129" s="182">
        <f t="shared" si="5"/>
        <v>0</v>
      </c>
      <c r="M129" s="183">
        <f t="shared" si="6"/>
        <v>0</v>
      </c>
      <c r="N129" s="182">
        <f t="shared" si="7"/>
        <v>0</v>
      </c>
      <c r="Q129" s="184"/>
    </row>
    <row r="130" spans="1:17" ht="12" customHeight="1" x14ac:dyDescent="0.2">
      <c r="A130" s="188" t="s">
        <v>413</v>
      </c>
      <c r="B130" s="188" t="s">
        <v>414</v>
      </c>
      <c r="C130" s="190"/>
      <c r="D130" s="189"/>
      <c r="E130" s="188" t="s">
        <v>325</v>
      </c>
      <c r="F130" s="188" t="s">
        <v>395</v>
      </c>
      <c r="G130" s="188" t="s">
        <v>251</v>
      </c>
      <c r="H130" s="188" t="s">
        <v>3319</v>
      </c>
      <c r="I130" s="181">
        <f>SUMIFS(STIMA!$O$2:$O$48,STIMA!$G$2:$G$48,EP!I$1,STIMA!$E$2:$E$48,EP!$A130)</f>
        <v>0</v>
      </c>
      <c r="J130" s="182">
        <f t="shared" ref="J130:J193" si="8">I130/$J$1</f>
        <v>0</v>
      </c>
      <c r="K130" s="181">
        <f>SUMIFS(STIMA!$O$2:$O$48,STIMA!$G$2:$G$48,EP!K$1,STIMA!$E$2:$E$48,EP!$A130)</f>
        <v>0</v>
      </c>
      <c r="L130" s="182">
        <f t="shared" ref="L130:L193" si="9">K130/$L$1</f>
        <v>0</v>
      </c>
      <c r="M130" s="183">
        <f t="shared" ref="M130:M193" si="10">I130+K130</f>
        <v>0</v>
      </c>
      <c r="N130" s="182">
        <f t="shared" ref="N130:N193" si="11">M130/$N$1</f>
        <v>0</v>
      </c>
      <c r="Q130" s="184"/>
    </row>
    <row r="131" spans="1:17" ht="12" customHeight="1" x14ac:dyDescent="0.2">
      <c r="A131" s="188" t="s">
        <v>415</v>
      </c>
      <c r="B131" s="188" t="s">
        <v>409</v>
      </c>
      <c r="C131" s="188" t="s">
        <v>329</v>
      </c>
      <c r="D131" s="189">
        <v>22.74</v>
      </c>
      <c r="E131" s="188" t="s">
        <v>325</v>
      </c>
      <c r="F131" s="188" t="s">
        <v>395</v>
      </c>
      <c r="G131" s="188" t="s">
        <v>251</v>
      </c>
      <c r="H131" s="188" t="s">
        <v>3319</v>
      </c>
      <c r="I131" s="181">
        <f>SUMIFS(STIMA!$O$2:$O$48,STIMA!$G$2:$G$48,EP!I$1,STIMA!$E$2:$E$48,EP!$A131)</f>
        <v>0</v>
      </c>
      <c r="J131" s="182">
        <f t="shared" si="8"/>
        <v>0</v>
      </c>
      <c r="K131" s="181">
        <f>SUMIFS(STIMA!$O$2:$O$48,STIMA!$G$2:$G$48,EP!K$1,STIMA!$E$2:$E$48,EP!$A131)</f>
        <v>0</v>
      </c>
      <c r="L131" s="182">
        <f t="shared" si="9"/>
        <v>0</v>
      </c>
      <c r="M131" s="183">
        <f t="shared" si="10"/>
        <v>0</v>
      </c>
      <c r="N131" s="182">
        <f t="shared" si="11"/>
        <v>0</v>
      </c>
      <c r="Q131" s="184"/>
    </row>
    <row r="132" spans="1:17" ht="12" customHeight="1" x14ac:dyDescent="0.2">
      <c r="A132" s="188" t="s">
        <v>416</v>
      </c>
      <c r="B132" s="188" t="s">
        <v>401</v>
      </c>
      <c r="C132" s="188" t="s">
        <v>329</v>
      </c>
      <c r="D132" s="189">
        <v>27.45</v>
      </c>
      <c r="E132" s="188" t="s">
        <v>325</v>
      </c>
      <c r="F132" s="188" t="s">
        <v>395</v>
      </c>
      <c r="G132" s="188" t="s">
        <v>251</v>
      </c>
      <c r="H132" s="188" t="s">
        <v>3319</v>
      </c>
      <c r="I132" s="181">
        <f>SUMIFS(STIMA!$O$2:$O$48,STIMA!$G$2:$G$48,EP!I$1,STIMA!$E$2:$E$48,EP!$A132)</f>
        <v>0</v>
      </c>
      <c r="J132" s="182">
        <f t="shared" si="8"/>
        <v>0</v>
      </c>
      <c r="K132" s="181">
        <f>SUMIFS(STIMA!$O$2:$O$48,STIMA!$G$2:$G$48,EP!K$1,STIMA!$E$2:$E$48,EP!$A132)</f>
        <v>0</v>
      </c>
      <c r="L132" s="182">
        <f t="shared" si="9"/>
        <v>0</v>
      </c>
      <c r="M132" s="183">
        <f t="shared" si="10"/>
        <v>0</v>
      </c>
      <c r="N132" s="182">
        <f t="shared" si="11"/>
        <v>0</v>
      </c>
      <c r="Q132" s="184"/>
    </row>
    <row r="133" spans="1:17" ht="12" customHeight="1" x14ac:dyDescent="0.2">
      <c r="A133" s="188" t="s">
        <v>417</v>
      </c>
      <c r="B133" s="188" t="s">
        <v>403</v>
      </c>
      <c r="C133" s="188" t="s">
        <v>329</v>
      </c>
      <c r="D133" s="189">
        <v>32.94</v>
      </c>
      <c r="E133" s="188" t="s">
        <v>325</v>
      </c>
      <c r="F133" s="188" t="s">
        <v>395</v>
      </c>
      <c r="G133" s="188" t="s">
        <v>251</v>
      </c>
      <c r="H133" s="188" t="s">
        <v>3319</v>
      </c>
      <c r="I133" s="181">
        <f>SUMIFS(STIMA!$O$2:$O$48,STIMA!$G$2:$G$48,EP!I$1,STIMA!$E$2:$E$48,EP!$A133)</f>
        <v>0</v>
      </c>
      <c r="J133" s="182">
        <f t="shared" si="8"/>
        <v>0</v>
      </c>
      <c r="K133" s="181">
        <f>SUMIFS(STIMA!$O$2:$O$48,STIMA!$G$2:$G$48,EP!K$1,STIMA!$E$2:$E$48,EP!$A133)</f>
        <v>0</v>
      </c>
      <c r="L133" s="182">
        <f t="shared" si="9"/>
        <v>0</v>
      </c>
      <c r="M133" s="183">
        <f t="shared" si="10"/>
        <v>0</v>
      </c>
      <c r="N133" s="182">
        <f t="shared" si="11"/>
        <v>0</v>
      </c>
      <c r="Q133" s="184"/>
    </row>
    <row r="134" spans="1:17" ht="12" customHeight="1" x14ac:dyDescent="0.2">
      <c r="A134" s="188" t="s">
        <v>418</v>
      </c>
      <c r="B134" s="188" t="s">
        <v>405</v>
      </c>
      <c r="C134" s="188" t="s">
        <v>329</v>
      </c>
      <c r="D134" s="189">
        <v>37.520000000000003</v>
      </c>
      <c r="E134" s="188" t="s">
        <v>325</v>
      </c>
      <c r="F134" s="188" t="s">
        <v>395</v>
      </c>
      <c r="G134" s="188" t="s">
        <v>251</v>
      </c>
      <c r="H134" s="188" t="s">
        <v>3319</v>
      </c>
      <c r="I134" s="181">
        <f>SUMIFS(STIMA!$O$2:$O$48,STIMA!$G$2:$G$48,EP!I$1,STIMA!$E$2:$E$48,EP!$A134)</f>
        <v>0</v>
      </c>
      <c r="J134" s="182">
        <f t="shared" si="8"/>
        <v>0</v>
      </c>
      <c r="K134" s="181">
        <f>SUMIFS(STIMA!$O$2:$O$48,STIMA!$G$2:$G$48,EP!K$1,STIMA!$E$2:$E$48,EP!$A134)</f>
        <v>0</v>
      </c>
      <c r="L134" s="182">
        <f t="shared" si="9"/>
        <v>0</v>
      </c>
      <c r="M134" s="183">
        <f t="shared" si="10"/>
        <v>0</v>
      </c>
      <c r="N134" s="182">
        <f t="shared" si="11"/>
        <v>0</v>
      </c>
      <c r="Q134" s="184"/>
    </row>
    <row r="135" spans="1:17" ht="12" customHeight="1" x14ac:dyDescent="0.2">
      <c r="A135" s="188" t="s">
        <v>419</v>
      </c>
      <c r="B135" s="188" t="s">
        <v>420</v>
      </c>
      <c r="C135" s="190"/>
      <c r="D135" s="189"/>
      <c r="E135" s="188" t="s">
        <v>325</v>
      </c>
      <c r="F135" s="188" t="s">
        <v>395</v>
      </c>
      <c r="G135" s="188" t="s">
        <v>251</v>
      </c>
      <c r="H135" s="188" t="s">
        <v>3319</v>
      </c>
      <c r="I135" s="181">
        <f>SUMIFS(STIMA!$O$2:$O$48,STIMA!$G$2:$G$48,EP!I$1,STIMA!$E$2:$E$48,EP!$A135)</f>
        <v>0</v>
      </c>
      <c r="J135" s="182">
        <f t="shared" si="8"/>
        <v>0</v>
      </c>
      <c r="K135" s="181">
        <f>SUMIFS(STIMA!$O$2:$O$48,STIMA!$G$2:$G$48,EP!K$1,STIMA!$E$2:$E$48,EP!$A135)</f>
        <v>0</v>
      </c>
      <c r="L135" s="182">
        <f t="shared" si="9"/>
        <v>0</v>
      </c>
      <c r="M135" s="183">
        <f t="shared" si="10"/>
        <v>0</v>
      </c>
      <c r="N135" s="182">
        <f t="shared" si="11"/>
        <v>0</v>
      </c>
      <c r="Q135" s="184"/>
    </row>
    <row r="136" spans="1:17" ht="12" customHeight="1" x14ac:dyDescent="0.2">
      <c r="A136" s="188" t="s">
        <v>421</v>
      </c>
      <c r="B136" s="188" t="s">
        <v>422</v>
      </c>
      <c r="C136" s="188" t="s">
        <v>344</v>
      </c>
      <c r="D136" s="189">
        <v>1.26</v>
      </c>
      <c r="E136" s="188" t="s">
        <v>325</v>
      </c>
      <c r="F136" s="188" t="s">
        <v>395</v>
      </c>
      <c r="G136" s="188" t="s">
        <v>251</v>
      </c>
      <c r="H136" s="188" t="s">
        <v>3319</v>
      </c>
      <c r="I136" s="181">
        <f>SUMIFS(STIMA!$O$2:$O$48,STIMA!$G$2:$G$48,EP!I$1,STIMA!$E$2:$E$48,EP!$A136)</f>
        <v>0</v>
      </c>
      <c r="J136" s="182">
        <f t="shared" si="8"/>
        <v>0</v>
      </c>
      <c r="K136" s="181">
        <f>SUMIFS(STIMA!$O$2:$O$48,STIMA!$G$2:$G$48,EP!K$1,STIMA!$E$2:$E$48,EP!$A136)</f>
        <v>0</v>
      </c>
      <c r="L136" s="182">
        <f t="shared" si="9"/>
        <v>0</v>
      </c>
      <c r="M136" s="183">
        <f t="shared" si="10"/>
        <v>0</v>
      </c>
      <c r="N136" s="182">
        <f t="shared" si="11"/>
        <v>0</v>
      </c>
      <c r="Q136" s="184"/>
    </row>
    <row r="137" spans="1:17" ht="12" customHeight="1" x14ac:dyDescent="0.2">
      <c r="A137" s="188" t="s">
        <v>423</v>
      </c>
      <c r="B137" s="188" t="s">
        <v>424</v>
      </c>
      <c r="C137" s="188" t="s">
        <v>344</v>
      </c>
      <c r="D137" s="189">
        <v>1.59</v>
      </c>
      <c r="E137" s="188" t="s">
        <v>325</v>
      </c>
      <c r="F137" s="188" t="s">
        <v>395</v>
      </c>
      <c r="G137" s="188" t="s">
        <v>251</v>
      </c>
      <c r="H137" s="188" t="s">
        <v>3319</v>
      </c>
      <c r="I137" s="181">
        <f>SUMIFS(STIMA!$O$2:$O$48,STIMA!$G$2:$G$48,EP!I$1,STIMA!$E$2:$E$48,EP!$A137)</f>
        <v>0</v>
      </c>
      <c r="J137" s="182">
        <f t="shared" si="8"/>
        <v>0</v>
      </c>
      <c r="K137" s="181">
        <f>SUMIFS(STIMA!$O$2:$O$48,STIMA!$G$2:$G$48,EP!K$1,STIMA!$E$2:$E$48,EP!$A137)</f>
        <v>0</v>
      </c>
      <c r="L137" s="182">
        <f t="shared" si="9"/>
        <v>0</v>
      </c>
      <c r="M137" s="183">
        <f t="shared" si="10"/>
        <v>0</v>
      </c>
      <c r="N137" s="182">
        <f t="shared" si="11"/>
        <v>0</v>
      </c>
      <c r="Q137" s="184"/>
    </row>
    <row r="138" spans="1:17" ht="12" customHeight="1" x14ac:dyDescent="0.2">
      <c r="A138" s="188" t="s">
        <v>425</v>
      </c>
      <c r="B138" s="188" t="s">
        <v>426</v>
      </c>
      <c r="C138" s="188" t="s">
        <v>427</v>
      </c>
      <c r="D138" s="189">
        <v>5.35</v>
      </c>
      <c r="E138" s="188" t="s">
        <v>325</v>
      </c>
      <c r="F138" s="188" t="s">
        <v>395</v>
      </c>
      <c r="G138" s="188" t="s">
        <v>251</v>
      </c>
      <c r="H138" s="188" t="s">
        <v>3319</v>
      </c>
      <c r="I138" s="181">
        <f>SUMIFS(STIMA!$O$2:$O$48,STIMA!$G$2:$G$48,EP!I$1,STIMA!$E$2:$E$48,EP!$A138)</f>
        <v>0</v>
      </c>
      <c r="J138" s="182">
        <f t="shared" si="8"/>
        <v>0</v>
      </c>
      <c r="K138" s="181">
        <f>SUMIFS(STIMA!$O$2:$O$48,STIMA!$G$2:$G$48,EP!K$1,STIMA!$E$2:$E$48,EP!$A138)</f>
        <v>0</v>
      </c>
      <c r="L138" s="182">
        <f t="shared" si="9"/>
        <v>0</v>
      </c>
      <c r="M138" s="183">
        <f t="shared" si="10"/>
        <v>0</v>
      </c>
      <c r="N138" s="182">
        <f t="shared" si="11"/>
        <v>0</v>
      </c>
      <c r="Q138" s="184"/>
    </row>
    <row r="139" spans="1:17" ht="12" customHeight="1" x14ac:dyDescent="0.2">
      <c r="A139" s="188" t="s">
        <v>428</v>
      </c>
      <c r="B139" s="188" t="s">
        <v>429</v>
      </c>
      <c r="C139" s="188" t="s">
        <v>344</v>
      </c>
      <c r="D139" s="189">
        <v>1.48</v>
      </c>
      <c r="E139" s="188" t="s">
        <v>325</v>
      </c>
      <c r="F139" s="188" t="s">
        <v>395</v>
      </c>
      <c r="G139" s="188" t="s">
        <v>251</v>
      </c>
      <c r="H139" s="188" t="s">
        <v>3319</v>
      </c>
      <c r="I139" s="181">
        <f>SUMIFS(STIMA!$O$2:$O$48,STIMA!$G$2:$G$48,EP!I$1,STIMA!$E$2:$E$48,EP!$A139)</f>
        <v>0</v>
      </c>
      <c r="J139" s="182">
        <f t="shared" si="8"/>
        <v>0</v>
      </c>
      <c r="K139" s="181">
        <f>SUMIFS(STIMA!$O$2:$O$48,STIMA!$G$2:$G$48,EP!K$1,STIMA!$E$2:$E$48,EP!$A139)</f>
        <v>0</v>
      </c>
      <c r="L139" s="182">
        <f t="shared" si="9"/>
        <v>0</v>
      </c>
      <c r="M139" s="183">
        <f t="shared" si="10"/>
        <v>0</v>
      </c>
      <c r="N139" s="182">
        <f t="shared" si="11"/>
        <v>0</v>
      </c>
      <c r="Q139" s="184"/>
    </row>
    <row r="140" spans="1:17" ht="12" customHeight="1" x14ac:dyDescent="0.2">
      <c r="A140" s="188" t="s">
        <v>430</v>
      </c>
      <c r="B140" s="188" t="s">
        <v>431</v>
      </c>
      <c r="C140" s="190"/>
      <c r="D140" s="189"/>
      <c r="E140" s="188" t="s">
        <v>325</v>
      </c>
      <c r="F140" s="188" t="s">
        <v>395</v>
      </c>
      <c r="G140" s="188" t="s">
        <v>251</v>
      </c>
      <c r="H140" s="188" t="s">
        <v>3319</v>
      </c>
      <c r="I140" s="181">
        <f>SUMIFS(STIMA!$O$2:$O$48,STIMA!$G$2:$G$48,EP!I$1,STIMA!$E$2:$E$48,EP!$A140)</f>
        <v>0</v>
      </c>
      <c r="J140" s="182">
        <f t="shared" si="8"/>
        <v>0</v>
      </c>
      <c r="K140" s="181">
        <f>SUMIFS(STIMA!$O$2:$O$48,STIMA!$G$2:$G$48,EP!K$1,STIMA!$E$2:$E$48,EP!$A140)</f>
        <v>0</v>
      </c>
      <c r="L140" s="182">
        <f t="shared" si="9"/>
        <v>0</v>
      </c>
      <c r="M140" s="183">
        <f t="shared" si="10"/>
        <v>0</v>
      </c>
      <c r="N140" s="182">
        <f t="shared" si="11"/>
        <v>0</v>
      </c>
      <c r="Q140" s="184"/>
    </row>
    <row r="141" spans="1:17" ht="12" customHeight="1" x14ac:dyDescent="0.2">
      <c r="A141" s="188" t="s">
        <v>432</v>
      </c>
      <c r="B141" s="188" t="s">
        <v>433</v>
      </c>
      <c r="C141" s="188" t="s">
        <v>329</v>
      </c>
      <c r="D141" s="189">
        <v>17.260000000000002</v>
      </c>
      <c r="E141" s="188" t="s">
        <v>325</v>
      </c>
      <c r="F141" s="188" t="s">
        <v>395</v>
      </c>
      <c r="G141" s="188" t="s">
        <v>251</v>
      </c>
      <c r="H141" s="188" t="s">
        <v>3319</v>
      </c>
      <c r="I141" s="181">
        <f>SUMIFS(STIMA!$O$2:$O$48,STIMA!$G$2:$G$48,EP!I$1,STIMA!$E$2:$E$48,EP!$A141)</f>
        <v>0</v>
      </c>
      <c r="J141" s="182">
        <f t="shared" si="8"/>
        <v>0</v>
      </c>
      <c r="K141" s="181">
        <f>SUMIFS(STIMA!$O$2:$O$48,STIMA!$G$2:$G$48,EP!K$1,STIMA!$E$2:$E$48,EP!$A141)</f>
        <v>0</v>
      </c>
      <c r="L141" s="182">
        <f t="shared" si="9"/>
        <v>0</v>
      </c>
      <c r="M141" s="183">
        <f t="shared" si="10"/>
        <v>0</v>
      </c>
      <c r="N141" s="182">
        <f t="shared" si="11"/>
        <v>0</v>
      </c>
      <c r="Q141" s="184"/>
    </row>
    <row r="142" spans="1:17" ht="12" customHeight="1" x14ac:dyDescent="0.2">
      <c r="A142" s="188" t="s">
        <v>434</v>
      </c>
      <c r="B142" s="188" t="s">
        <v>435</v>
      </c>
      <c r="C142" s="188" t="s">
        <v>329</v>
      </c>
      <c r="D142" s="189">
        <v>19.690000000000001</v>
      </c>
      <c r="E142" s="188" t="s">
        <v>325</v>
      </c>
      <c r="F142" s="188" t="s">
        <v>395</v>
      </c>
      <c r="G142" s="188" t="s">
        <v>251</v>
      </c>
      <c r="H142" s="188" t="s">
        <v>3319</v>
      </c>
      <c r="I142" s="181">
        <f>SUMIFS(STIMA!$O$2:$O$48,STIMA!$G$2:$G$48,EP!I$1,STIMA!$E$2:$E$48,EP!$A142)</f>
        <v>0</v>
      </c>
      <c r="J142" s="182">
        <f t="shared" si="8"/>
        <v>0</v>
      </c>
      <c r="K142" s="181">
        <f>SUMIFS(STIMA!$O$2:$O$48,STIMA!$G$2:$G$48,EP!K$1,STIMA!$E$2:$E$48,EP!$A142)</f>
        <v>0</v>
      </c>
      <c r="L142" s="182">
        <f t="shared" si="9"/>
        <v>0</v>
      </c>
      <c r="M142" s="183">
        <f t="shared" si="10"/>
        <v>0</v>
      </c>
      <c r="N142" s="182">
        <f t="shared" si="11"/>
        <v>0</v>
      </c>
      <c r="Q142" s="184"/>
    </row>
    <row r="143" spans="1:17" ht="12" customHeight="1" x14ac:dyDescent="0.2">
      <c r="A143" s="188" t="s">
        <v>436</v>
      </c>
      <c r="B143" s="188" t="s">
        <v>437</v>
      </c>
      <c r="C143" s="188" t="s">
        <v>329</v>
      </c>
      <c r="D143" s="189">
        <v>23.03</v>
      </c>
      <c r="E143" s="188" t="s">
        <v>325</v>
      </c>
      <c r="F143" s="188" t="s">
        <v>395</v>
      </c>
      <c r="G143" s="188" t="s">
        <v>251</v>
      </c>
      <c r="H143" s="188" t="s">
        <v>3319</v>
      </c>
      <c r="I143" s="181">
        <f>SUMIFS(STIMA!$O$2:$O$48,STIMA!$G$2:$G$48,EP!I$1,STIMA!$E$2:$E$48,EP!$A143)</f>
        <v>0</v>
      </c>
      <c r="J143" s="182">
        <f t="shared" si="8"/>
        <v>0</v>
      </c>
      <c r="K143" s="181">
        <f>SUMIFS(STIMA!$O$2:$O$48,STIMA!$G$2:$G$48,EP!K$1,STIMA!$E$2:$E$48,EP!$A143)</f>
        <v>0</v>
      </c>
      <c r="L143" s="182">
        <f t="shared" si="9"/>
        <v>0</v>
      </c>
      <c r="M143" s="183">
        <f t="shared" si="10"/>
        <v>0</v>
      </c>
      <c r="N143" s="182">
        <f t="shared" si="11"/>
        <v>0</v>
      </c>
      <c r="Q143" s="184"/>
    </row>
    <row r="144" spans="1:17" ht="12" customHeight="1" x14ac:dyDescent="0.2">
      <c r="A144" s="188" t="s">
        <v>438</v>
      </c>
      <c r="B144" s="188" t="s">
        <v>439</v>
      </c>
      <c r="C144" s="188" t="s">
        <v>329</v>
      </c>
      <c r="D144" s="189">
        <v>27.58</v>
      </c>
      <c r="E144" s="188" t="s">
        <v>325</v>
      </c>
      <c r="F144" s="188" t="s">
        <v>395</v>
      </c>
      <c r="G144" s="188" t="s">
        <v>251</v>
      </c>
      <c r="H144" s="188" t="s">
        <v>3319</v>
      </c>
      <c r="I144" s="181">
        <f>SUMIFS(STIMA!$O$2:$O$48,STIMA!$G$2:$G$48,EP!I$1,STIMA!$E$2:$E$48,EP!$A144)</f>
        <v>0</v>
      </c>
      <c r="J144" s="182">
        <f t="shared" si="8"/>
        <v>0</v>
      </c>
      <c r="K144" s="181">
        <f>SUMIFS(STIMA!$O$2:$O$48,STIMA!$G$2:$G$48,EP!K$1,STIMA!$E$2:$E$48,EP!$A144)</f>
        <v>0</v>
      </c>
      <c r="L144" s="182">
        <f t="shared" si="9"/>
        <v>0</v>
      </c>
      <c r="M144" s="183">
        <f t="shared" si="10"/>
        <v>0</v>
      </c>
      <c r="N144" s="182">
        <f t="shared" si="11"/>
        <v>0</v>
      </c>
      <c r="Q144" s="184"/>
    </row>
    <row r="145" spans="1:17" ht="12" customHeight="1" x14ac:dyDescent="0.2">
      <c r="A145" s="188" t="s">
        <v>440</v>
      </c>
      <c r="B145" s="188" t="s">
        <v>441</v>
      </c>
      <c r="C145" s="190"/>
      <c r="D145" s="189"/>
      <c r="E145" s="188" t="s">
        <v>325</v>
      </c>
      <c r="F145" s="188" t="s">
        <v>395</v>
      </c>
      <c r="G145" s="188" t="s">
        <v>251</v>
      </c>
      <c r="H145" s="188" t="s">
        <v>3319</v>
      </c>
      <c r="I145" s="181">
        <f>SUMIFS(STIMA!$O$2:$O$48,STIMA!$G$2:$G$48,EP!I$1,STIMA!$E$2:$E$48,EP!$A145)</f>
        <v>0</v>
      </c>
      <c r="J145" s="182">
        <f t="shared" si="8"/>
        <v>0</v>
      </c>
      <c r="K145" s="181">
        <f>SUMIFS(STIMA!$O$2:$O$48,STIMA!$G$2:$G$48,EP!K$1,STIMA!$E$2:$E$48,EP!$A145)</f>
        <v>0</v>
      </c>
      <c r="L145" s="182">
        <f t="shared" si="9"/>
        <v>0</v>
      </c>
      <c r="M145" s="183">
        <f t="shared" si="10"/>
        <v>0</v>
      </c>
      <c r="N145" s="182">
        <f t="shared" si="11"/>
        <v>0</v>
      </c>
      <c r="Q145" s="184"/>
    </row>
    <row r="146" spans="1:17" ht="12" customHeight="1" x14ac:dyDescent="0.2">
      <c r="A146" s="188" t="s">
        <v>442</v>
      </c>
      <c r="B146" s="188" t="s">
        <v>443</v>
      </c>
      <c r="C146" s="188" t="s">
        <v>329</v>
      </c>
      <c r="D146" s="189">
        <v>5.62</v>
      </c>
      <c r="E146" s="188" t="s">
        <v>325</v>
      </c>
      <c r="F146" s="188" t="s">
        <v>395</v>
      </c>
      <c r="G146" s="188" t="s">
        <v>251</v>
      </c>
      <c r="H146" s="188" t="s">
        <v>3319</v>
      </c>
      <c r="I146" s="181">
        <f>SUMIFS(STIMA!$O$2:$O$48,STIMA!$G$2:$G$48,EP!I$1,STIMA!$E$2:$E$48,EP!$A146)</f>
        <v>0</v>
      </c>
      <c r="J146" s="182">
        <f t="shared" si="8"/>
        <v>0</v>
      </c>
      <c r="K146" s="181">
        <f>SUMIFS(STIMA!$O$2:$O$48,STIMA!$G$2:$G$48,EP!K$1,STIMA!$E$2:$E$48,EP!$A146)</f>
        <v>0</v>
      </c>
      <c r="L146" s="182">
        <f t="shared" si="9"/>
        <v>0</v>
      </c>
      <c r="M146" s="183">
        <f t="shared" si="10"/>
        <v>0</v>
      </c>
      <c r="N146" s="182">
        <f t="shared" si="11"/>
        <v>0</v>
      </c>
      <c r="Q146" s="184"/>
    </row>
    <row r="147" spans="1:17" ht="12" customHeight="1" x14ac:dyDescent="0.2">
      <c r="A147" s="188" t="s">
        <v>444</v>
      </c>
      <c r="B147" s="188" t="s">
        <v>445</v>
      </c>
      <c r="C147" s="188" t="s">
        <v>329</v>
      </c>
      <c r="D147" s="189">
        <v>6.25</v>
      </c>
      <c r="E147" s="188" t="s">
        <v>325</v>
      </c>
      <c r="F147" s="188" t="s">
        <v>395</v>
      </c>
      <c r="G147" s="188" t="s">
        <v>251</v>
      </c>
      <c r="H147" s="188" t="s">
        <v>3319</v>
      </c>
      <c r="I147" s="181">
        <f>SUMIFS(STIMA!$O$2:$O$48,STIMA!$G$2:$G$48,EP!I$1,STIMA!$E$2:$E$48,EP!$A147)</f>
        <v>0</v>
      </c>
      <c r="J147" s="182">
        <f t="shared" si="8"/>
        <v>0</v>
      </c>
      <c r="K147" s="181">
        <f>SUMIFS(STIMA!$O$2:$O$48,STIMA!$G$2:$G$48,EP!K$1,STIMA!$E$2:$E$48,EP!$A147)</f>
        <v>0</v>
      </c>
      <c r="L147" s="182">
        <f t="shared" si="9"/>
        <v>0</v>
      </c>
      <c r="M147" s="183">
        <f t="shared" si="10"/>
        <v>0</v>
      </c>
      <c r="N147" s="182">
        <f t="shared" si="11"/>
        <v>0</v>
      </c>
      <c r="Q147" s="184"/>
    </row>
    <row r="148" spans="1:17" ht="12" customHeight="1" x14ac:dyDescent="0.2">
      <c r="A148" s="188" t="s">
        <v>446</v>
      </c>
      <c r="B148" s="188" t="s">
        <v>447</v>
      </c>
      <c r="C148" s="188" t="s">
        <v>329</v>
      </c>
      <c r="D148" s="189">
        <v>9.02</v>
      </c>
      <c r="E148" s="188" t="s">
        <v>325</v>
      </c>
      <c r="F148" s="188" t="s">
        <v>395</v>
      </c>
      <c r="G148" s="188" t="s">
        <v>251</v>
      </c>
      <c r="H148" s="188" t="s">
        <v>3319</v>
      </c>
      <c r="I148" s="181">
        <f>SUMIFS(STIMA!$O$2:$O$48,STIMA!$G$2:$G$48,EP!I$1,STIMA!$E$2:$E$48,EP!$A148)</f>
        <v>0</v>
      </c>
      <c r="J148" s="182">
        <f t="shared" si="8"/>
        <v>0</v>
      </c>
      <c r="K148" s="181">
        <f>SUMIFS(STIMA!$O$2:$O$48,STIMA!$G$2:$G$48,EP!K$1,STIMA!$E$2:$E$48,EP!$A148)</f>
        <v>0</v>
      </c>
      <c r="L148" s="182">
        <f t="shared" si="9"/>
        <v>0</v>
      </c>
      <c r="M148" s="183">
        <f t="shared" si="10"/>
        <v>0</v>
      </c>
      <c r="N148" s="182">
        <f t="shared" si="11"/>
        <v>0</v>
      </c>
      <c r="Q148" s="184"/>
    </row>
    <row r="149" spans="1:17" ht="12" customHeight="1" x14ac:dyDescent="0.2">
      <c r="A149" s="188" t="s">
        <v>448</v>
      </c>
      <c r="B149" s="188" t="s">
        <v>449</v>
      </c>
      <c r="C149" s="188" t="s">
        <v>329</v>
      </c>
      <c r="D149" s="189">
        <v>13.41</v>
      </c>
      <c r="E149" s="188" t="s">
        <v>325</v>
      </c>
      <c r="F149" s="188" t="s">
        <v>395</v>
      </c>
      <c r="G149" s="188" t="s">
        <v>251</v>
      </c>
      <c r="H149" s="188" t="s">
        <v>3319</v>
      </c>
      <c r="I149" s="181">
        <f>SUMIFS(STIMA!$O$2:$O$48,STIMA!$G$2:$G$48,EP!I$1,STIMA!$E$2:$E$48,EP!$A149)</f>
        <v>0</v>
      </c>
      <c r="J149" s="182">
        <f t="shared" si="8"/>
        <v>0</v>
      </c>
      <c r="K149" s="181">
        <f>SUMIFS(STIMA!$O$2:$O$48,STIMA!$G$2:$G$48,EP!K$1,STIMA!$E$2:$E$48,EP!$A149)</f>
        <v>0</v>
      </c>
      <c r="L149" s="182">
        <f t="shared" si="9"/>
        <v>0</v>
      </c>
      <c r="M149" s="183">
        <f t="shared" si="10"/>
        <v>0</v>
      </c>
      <c r="N149" s="182">
        <f t="shared" si="11"/>
        <v>0</v>
      </c>
      <c r="Q149" s="184"/>
    </row>
    <row r="150" spans="1:17" ht="12" customHeight="1" x14ac:dyDescent="0.2">
      <c r="A150" s="188" t="s">
        <v>450</v>
      </c>
      <c r="B150" s="188" t="s">
        <v>451</v>
      </c>
      <c r="C150" s="190"/>
      <c r="D150" s="189"/>
      <c r="E150" s="188" t="s">
        <v>325</v>
      </c>
      <c r="F150" s="188" t="s">
        <v>395</v>
      </c>
      <c r="G150" s="188" t="s">
        <v>251</v>
      </c>
      <c r="H150" s="188" t="s">
        <v>3319</v>
      </c>
      <c r="I150" s="181">
        <f>SUMIFS(STIMA!$O$2:$O$48,STIMA!$G$2:$G$48,EP!I$1,STIMA!$E$2:$E$48,EP!$A150)</f>
        <v>0</v>
      </c>
      <c r="J150" s="182">
        <f t="shared" si="8"/>
        <v>0</v>
      </c>
      <c r="K150" s="181">
        <f>SUMIFS(STIMA!$O$2:$O$48,STIMA!$G$2:$G$48,EP!K$1,STIMA!$E$2:$E$48,EP!$A150)</f>
        <v>0</v>
      </c>
      <c r="L150" s="182">
        <f t="shared" si="9"/>
        <v>0</v>
      </c>
      <c r="M150" s="183">
        <f t="shared" si="10"/>
        <v>0</v>
      </c>
      <c r="N150" s="182">
        <f t="shared" si="11"/>
        <v>0</v>
      </c>
      <c r="Q150" s="184"/>
    </row>
    <row r="151" spans="1:17" ht="12" customHeight="1" x14ac:dyDescent="0.2">
      <c r="A151" s="188" t="s">
        <v>452</v>
      </c>
      <c r="B151" s="188" t="s">
        <v>443</v>
      </c>
      <c r="C151" s="188" t="s">
        <v>329</v>
      </c>
      <c r="D151" s="189">
        <v>11.35</v>
      </c>
      <c r="E151" s="188" t="s">
        <v>325</v>
      </c>
      <c r="F151" s="188" t="s">
        <v>395</v>
      </c>
      <c r="G151" s="188" t="s">
        <v>251</v>
      </c>
      <c r="H151" s="188" t="s">
        <v>3319</v>
      </c>
      <c r="I151" s="181">
        <f>SUMIFS(STIMA!$O$2:$O$48,STIMA!$G$2:$G$48,EP!I$1,STIMA!$E$2:$E$48,EP!$A151)</f>
        <v>0</v>
      </c>
      <c r="J151" s="182">
        <f t="shared" si="8"/>
        <v>0</v>
      </c>
      <c r="K151" s="181">
        <f>SUMIFS(STIMA!$O$2:$O$48,STIMA!$G$2:$G$48,EP!K$1,STIMA!$E$2:$E$48,EP!$A151)</f>
        <v>0</v>
      </c>
      <c r="L151" s="182">
        <f t="shared" si="9"/>
        <v>0</v>
      </c>
      <c r="M151" s="183">
        <f t="shared" si="10"/>
        <v>0</v>
      </c>
      <c r="N151" s="182">
        <f t="shared" si="11"/>
        <v>0</v>
      </c>
      <c r="Q151" s="184"/>
    </row>
    <row r="152" spans="1:17" ht="12" customHeight="1" x14ac:dyDescent="0.2">
      <c r="A152" s="188" t="s">
        <v>453</v>
      </c>
      <c r="B152" s="188" t="s">
        <v>445</v>
      </c>
      <c r="C152" s="188" t="s">
        <v>329</v>
      </c>
      <c r="D152" s="189">
        <v>12.91</v>
      </c>
      <c r="E152" s="188" t="s">
        <v>325</v>
      </c>
      <c r="F152" s="188" t="s">
        <v>395</v>
      </c>
      <c r="G152" s="188" t="s">
        <v>251</v>
      </c>
      <c r="H152" s="188" t="s">
        <v>3319</v>
      </c>
      <c r="I152" s="181">
        <f>SUMIFS(STIMA!$O$2:$O$48,STIMA!$G$2:$G$48,EP!I$1,STIMA!$E$2:$E$48,EP!$A152)</f>
        <v>0</v>
      </c>
      <c r="J152" s="182">
        <f t="shared" si="8"/>
        <v>0</v>
      </c>
      <c r="K152" s="181">
        <f>SUMIFS(STIMA!$O$2:$O$48,STIMA!$G$2:$G$48,EP!K$1,STIMA!$E$2:$E$48,EP!$A152)</f>
        <v>0</v>
      </c>
      <c r="L152" s="182">
        <f t="shared" si="9"/>
        <v>0</v>
      </c>
      <c r="M152" s="183">
        <f t="shared" si="10"/>
        <v>0</v>
      </c>
      <c r="N152" s="182">
        <f t="shared" si="11"/>
        <v>0</v>
      </c>
      <c r="Q152" s="184"/>
    </row>
    <row r="153" spans="1:17" ht="12" customHeight="1" x14ac:dyDescent="0.2">
      <c r="A153" s="188" t="s">
        <v>454</v>
      </c>
      <c r="B153" s="188" t="s">
        <v>447</v>
      </c>
      <c r="C153" s="188" t="s">
        <v>329</v>
      </c>
      <c r="D153" s="189">
        <v>17.64</v>
      </c>
      <c r="E153" s="188" t="s">
        <v>325</v>
      </c>
      <c r="F153" s="188" t="s">
        <v>395</v>
      </c>
      <c r="G153" s="188" t="s">
        <v>251</v>
      </c>
      <c r="H153" s="188" t="s">
        <v>3319</v>
      </c>
      <c r="I153" s="181">
        <f>SUMIFS(STIMA!$O$2:$O$48,STIMA!$G$2:$G$48,EP!I$1,STIMA!$E$2:$E$48,EP!$A153)</f>
        <v>0</v>
      </c>
      <c r="J153" s="182">
        <f t="shared" si="8"/>
        <v>0</v>
      </c>
      <c r="K153" s="181">
        <f>SUMIFS(STIMA!$O$2:$O$48,STIMA!$G$2:$G$48,EP!K$1,STIMA!$E$2:$E$48,EP!$A153)</f>
        <v>0</v>
      </c>
      <c r="L153" s="182">
        <f t="shared" si="9"/>
        <v>0</v>
      </c>
      <c r="M153" s="183">
        <f t="shared" si="10"/>
        <v>0</v>
      </c>
      <c r="N153" s="182">
        <f t="shared" si="11"/>
        <v>0</v>
      </c>
      <c r="Q153" s="184"/>
    </row>
    <row r="154" spans="1:17" ht="12" customHeight="1" x14ac:dyDescent="0.2">
      <c r="A154" s="188" t="s">
        <v>455</v>
      </c>
      <c r="B154" s="188" t="s">
        <v>449</v>
      </c>
      <c r="C154" s="188" t="s">
        <v>329</v>
      </c>
      <c r="D154" s="189">
        <v>22</v>
      </c>
      <c r="E154" s="188" t="s">
        <v>325</v>
      </c>
      <c r="F154" s="188" t="s">
        <v>395</v>
      </c>
      <c r="G154" s="188" t="s">
        <v>251</v>
      </c>
      <c r="H154" s="188" t="s">
        <v>3319</v>
      </c>
      <c r="I154" s="181">
        <f>SUMIFS(STIMA!$O$2:$O$48,STIMA!$G$2:$G$48,EP!I$1,STIMA!$E$2:$E$48,EP!$A154)</f>
        <v>0</v>
      </c>
      <c r="J154" s="182">
        <f t="shared" si="8"/>
        <v>0</v>
      </c>
      <c r="K154" s="181">
        <f>SUMIFS(STIMA!$O$2:$O$48,STIMA!$G$2:$G$48,EP!K$1,STIMA!$E$2:$E$48,EP!$A154)</f>
        <v>0</v>
      </c>
      <c r="L154" s="182">
        <f t="shared" si="9"/>
        <v>0</v>
      </c>
      <c r="M154" s="183">
        <f t="shared" si="10"/>
        <v>0</v>
      </c>
      <c r="N154" s="182">
        <f t="shared" si="11"/>
        <v>0</v>
      </c>
      <c r="Q154" s="184"/>
    </row>
    <row r="155" spans="1:17" ht="12" customHeight="1" x14ac:dyDescent="0.2">
      <c r="A155" s="188" t="s">
        <v>456</v>
      </c>
      <c r="B155" s="188" t="s">
        <v>457</v>
      </c>
      <c r="C155" s="190"/>
      <c r="D155" s="189"/>
      <c r="E155" s="188" t="s">
        <v>325</v>
      </c>
      <c r="F155" s="188" t="s">
        <v>395</v>
      </c>
      <c r="G155" s="188" t="s">
        <v>251</v>
      </c>
      <c r="H155" s="188" t="s">
        <v>3319</v>
      </c>
      <c r="I155" s="181">
        <f>SUMIFS(STIMA!$O$2:$O$48,STIMA!$G$2:$G$48,EP!I$1,STIMA!$E$2:$E$48,EP!$A155)</f>
        <v>0</v>
      </c>
      <c r="J155" s="182">
        <f t="shared" si="8"/>
        <v>0</v>
      </c>
      <c r="K155" s="181">
        <f>SUMIFS(STIMA!$O$2:$O$48,STIMA!$G$2:$G$48,EP!K$1,STIMA!$E$2:$E$48,EP!$A155)</f>
        <v>0</v>
      </c>
      <c r="L155" s="182">
        <f t="shared" si="9"/>
        <v>0</v>
      </c>
      <c r="M155" s="183">
        <f t="shared" si="10"/>
        <v>0</v>
      </c>
      <c r="N155" s="182">
        <f t="shared" si="11"/>
        <v>0</v>
      </c>
      <c r="Q155" s="184"/>
    </row>
    <row r="156" spans="1:17" ht="12" customHeight="1" x14ac:dyDescent="0.2">
      <c r="A156" s="188" t="s">
        <v>458</v>
      </c>
      <c r="B156" s="188" t="s">
        <v>459</v>
      </c>
      <c r="C156" s="188" t="s">
        <v>329</v>
      </c>
      <c r="D156" s="189">
        <v>18.86</v>
      </c>
      <c r="E156" s="188" t="s">
        <v>325</v>
      </c>
      <c r="F156" s="188" t="s">
        <v>395</v>
      </c>
      <c r="G156" s="188" t="s">
        <v>251</v>
      </c>
      <c r="H156" s="188" t="s">
        <v>3319</v>
      </c>
      <c r="I156" s="181">
        <f>SUMIFS(STIMA!$O$2:$O$48,STIMA!$G$2:$G$48,EP!I$1,STIMA!$E$2:$E$48,EP!$A156)</f>
        <v>0</v>
      </c>
      <c r="J156" s="182">
        <f t="shared" si="8"/>
        <v>0</v>
      </c>
      <c r="K156" s="181">
        <f>SUMIFS(STIMA!$O$2:$O$48,STIMA!$G$2:$G$48,EP!K$1,STIMA!$E$2:$E$48,EP!$A156)</f>
        <v>0</v>
      </c>
      <c r="L156" s="182">
        <f t="shared" si="9"/>
        <v>0</v>
      </c>
      <c r="M156" s="183">
        <f t="shared" si="10"/>
        <v>0</v>
      </c>
      <c r="N156" s="182">
        <f t="shared" si="11"/>
        <v>0</v>
      </c>
      <c r="Q156" s="184"/>
    </row>
    <row r="157" spans="1:17" ht="12" customHeight="1" x14ac:dyDescent="0.2">
      <c r="A157" s="188" t="s">
        <v>460</v>
      </c>
      <c r="B157" s="188" t="s">
        <v>461</v>
      </c>
      <c r="C157" s="188" t="s">
        <v>329</v>
      </c>
      <c r="D157" s="189">
        <v>22.84</v>
      </c>
      <c r="E157" s="188" t="s">
        <v>325</v>
      </c>
      <c r="F157" s="188" t="s">
        <v>395</v>
      </c>
      <c r="G157" s="188" t="s">
        <v>251</v>
      </c>
      <c r="H157" s="188" t="s">
        <v>3319</v>
      </c>
      <c r="I157" s="181">
        <f>SUMIFS(STIMA!$O$2:$O$48,STIMA!$G$2:$G$48,EP!I$1,STIMA!$E$2:$E$48,EP!$A157)</f>
        <v>0</v>
      </c>
      <c r="J157" s="182">
        <f t="shared" si="8"/>
        <v>0</v>
      </c>
      <c r="K157" s="181">
        <f>SUMIFS(STIMA!$O$2:$O$48,STIMA!$G$2:$G$48,EP!K$1,STIMA!$E$2:$E$48,EP!$A157)</f>
        <v>0</v>
      </c>
      <c r="L157" s="182">
        <f t="shared" si="9"/>
        <v>0</v>
      </c>
      <c r="M157" s="183">
        <f t="shared" si="10"/>
        <v>0</v>
      </c>
      <c r="N157" s="182">
        <f t="shared" si="11"/>
        <v>0</v>
      </c>
      <c r="Q157" s="184"/>
    </row>
    <row r="158" spans="1:17" ht="12" customHeight="1" x14ac:dyDescent="0.2">
      <c r="A158" s="188" t="s">
        <v>462</v>
      </c>
      <c r="B158" s="188" t="s">
        <v>463</v>
      </c>
      <c r="C158" s="188" t="s">
        <v>329</v>
      </c>
      <c r="D158" s="189">
        <v>27.9</v>
      </c>
      <c r="E158" s="188" t="s">
        <v>325</v>
      </c>
      <c r="F158" s="188" t="s">
        <v>395</v>
      </c>
      <c r="G158" s="188" t="s">
        <v>251</v>
      </c>
      <c r="H158" s="188" t="s">
        <v>3319</v>
      </c>
      <c r="I158" s="181">
        <f>SUMIFS(STIMA!$O$2:$O$48,STIMA!$G$2:$G$48,EP!I$1,STIMA!$E$2:$E$48,EP!$A158)</f>
        <v>0</v>
      </c>
      <c r="J158" s="182">
        <f t="shared" si="8"/>
        <v>0</v>
      </c>
      <c r="K158" s="181">
        <f>SUMIFS(STIMA!$O$2:$O$48,STIMA!$G$2:$G$48,EP!K$1,STIMA!$E$2:$E$48,EP!$A158)</f>
        <v>0</v>
      </c>
      <c r="L158" s="182">
        <f t="shared" si="9"/>
        <v>0</v>
      </c>
      <c r="M158" s="183">
        <f t="shared" si="10"/>
        <v>0</v>
      </c>
      <c r="N158" s="182">
        <f t="shared" si="11"/>
        <v>0</v>
      </c>
      <c r="Q158" s="184"/>
    </row>
    <row r="159" spans="1:17" ht="12" customHeight="1" x14ac:dyDescent="0.2">
      <c r="A159" s="188" t="s">
        <v>464</v>
      </c>
      <c r="B159" s="188" t="s">
        <v>465</v>
      </c>
      <c r="C159" s="188" t="s">
        <v>329</v>
      </c>
      <c r="D159" s="189">
        <v>33.020000000000003</v>
      </c>
      <c r="E159" s="188" t="s">
        <v>325</v>
      </c>
      <c r="F159" s="188" t="s">
        <v>395</v>
      </c>
      <c r="G159" s="188" t="s">
        <v>251</v>
      </c>
      <c r="H159" s="188" t="s">
        <v>3319</v>
      </c>
      <c r="I159" s="181">
        <f>SUMIFS(STIMA!$O$2:$O$48,STIMA!$G$2:$G$48,EP!I$1,STIMA!$E$2:$E$48,EP!$A159)</f>
        <v>0</v>
      </c>
      <c r="J159" s="182">
        <f t="shared" si="8"/>
        <v>0</v>
      </c>
      <c r="K159" s="181">
        <f>SUMIFS(STIMA!$O$2:$O$48,STIMA!$G$2:$G$48,EP!K$1,STIMA!$E$2:$E$48,EP!$A159)</f>
        <v>0</v>
      </c>
      <c r="L159" s="182">
        <f t="shared" si="9"/>
        <v>0</v>
      </c>
      <c r="M159" s="183">
        <f t="shared" si="10"/>
        <v>0</v>
      </c>
      <c r="N159" s="182">
        <f t="shared" si="11"/>
        <v>0</v>
      </c>
      <c r="Q159" s="184"/>
    </row>
    <row r="160" spans="1:17" ht="12" customHeight="1" x14ac:dyDescent="0.2">
      <c r="A160" s="188" t="s">
        <v>466</v>
      </c>
      <c r="B160" s="188" t="s">
        <v>467</v>
      </c>
      <c r="C160" s="188" t="s">
        <v>329</v>
      </c>
      <c r="D160" s="189">
        <v>39.659999999999997</v>
      </c>
      <c r="E160" s="188" t="s">
        <v>325</v>
      </c>
      <c r="F160" s="188" t="s">
        <v>395</v>
      </c>
      <c r="G160" s="188" t="s">
        <v>251</v>
      </c>
      <c r="H160" s="188" t="s">
        <v>3319</v>
      </c>
      <c r="I160" s="181">
        <f>SUMIFS(STIMA!$O$2:$O$48,STIMA!$G$2:$G$48,EP!I$1,STIMA!$E$2:$E$48,EP!$A160)</f>
        <v>0</v>
      </c>
      <c r="J160" s="182">
        <f t="shared" si="8"/>
        <v>0</v>
      </c>
      <c r="K160" s="181">
        <f>SUMIFS(STIMA!$O$2:$O$48,STIMA!$G$2:$G$48,EP!K$1,STIMA!$E$2:$E$48,EP!$A160)</f>
        <v>0</v>
      </c>
      <c r="L160" s="182">
        <f t="shared" si="9"/>
        <v>0</v>
      </c>
      <c r="M160" s="183">
        <f t="shared" si="10"/>
        <v>0</v>
      </c>
      <c r="N160" s="182">
        <f t="shared" si="11"/>
        <v>0</v>
      </c>
      <c r="Q160" s="184"/>
    </row>
    <row r="161" spans="1:17" ht="12" customHeight="1" x14ac:dyDescent="0.2">
      <c r="A161" s="188" t="s">
        <v>468</v>
      </c>
      <c r="B161" s="188" t="s">
        <v>469</v>
      </c>
      <c r="C161" s="188" t="s">
        <v>427</v>
      </c>
      <c r="D161" s="189">
        <v>12.99</v>
      </c>
      <c r="E161" s="188" t="s">
        <v>325</v>
      </c>
      <c r="F161" s="188" t="s">
        <v>395</v>
      </c>
      <c r="G161" s="188" t="s">
        <v>251</v>
      </c>
      <c r="H161" s="188" t="s">
        <v>3319</v>
      </c>
      <c r="I161" s="181">
        <f>SUMIFS(STIMA!$O$2:$O$48,STIMA!$G$2:$G$48,EP!I$1,STIMA!$E$2:$E$48,EP!$A161)</f>
        <v>0</v>
      </c>
      <c r="J161" s="182">
        <f t="shared" si="8"/>
        <v>0</v>
      </c>
      <c r="K161" s="181">
        <f>SUMIFS(STIMA!$O$2:$O$48,STIMA!$G$2:$G$48,EP!K$1,STIMA!$E$2:$E$48,EP!$A161)</f>
        <v>0</v>
      </c>
      <c r="L161" s="182">
        <f t="shared" si="9"/>
        <v>0</v>
      </c>
      <c r="M161" s="183">
        <f t="shared" si="10"/>
        <v>0</v>
      </c>
      <c r="N161" s="182">
        <f t="shared" si="11"/>
        <v>0</v>
      </c>
      <c r="Q161" s="184"/>
    </row>
    <row r="162" spans="1:17" ht="12" customHeight="1" x14ac:dyDescent="0.2">
      <c r="A162" s="188" t="s">
        <v>470</v>
      </c>
      <c r="B162" s="188" t="s">
        <v>471</v>
      </c>
      <c r="C162" s="188" t="s">
        <v>329</v>
      </c>
      <c r="D162" s="189">
        <v>18.52</v>
      </c>
      <c r="E162" s="188" t="s">
        <v>325</v>
      </c>
      <c r="F162" s="188" t="s">
        <v>395</v>
      </c>
      <c r="G162" s="188" t="s">
        <v>251</v>
      </c>
      <c r="H162" s="188" t="s">
        <v>3321</v>
      </c>
      <c r="I162" s="181">
        <f>SUMIFS(STIMA!$O$2:$O$48,STIMA!$G$2:$G$48,EP!I$1,STIMA!$E$2:$E$48,EP!$A162)</f>
        <v>0</v>
      </c>
      <c r="J162" s="182">
        <f t="shared" si="8"/>
        <v>0</v>
      </c>
      <c r="K162" s="181">
        <f>SUMIFS(STIMA!$O$2:$O$48,STIMA!$G$2:$G$48,EP!K$1,STIMA!$E$2:$E$48,EP!$A162)</f>
        <v>0</v>
      </c>
      <c r="L162" s="182">
        <f t="shared" si="9"/>
        <v>0</v>
      </c>
      <c r="M162" s="183">
        <f t="shared" si="10"/>
        <v>0</v>
      </c>
      <c r="N162" s="182">
        <f t="shared" si="11"/>
        <v>0</v>
      </c>
      <c r="Q162" s="184"/>
    </row>
    <row r="163" spans="1:17" ht="12" customHeight="1" x14ac:dyDescent="0.2">
      <c r="A163" s="188" t="s">
        <v>472</v>
      </c>
      <c r="B163" s="188" t="s">
        <v>473</v>
      </c>
      <c r="C163" s="188" t="s">
        <v>159</v>
      </c>
      <c r="D163" s="189">
        <v>224.47</v>
      </c>
      <c r="E163" s="188" t="s">
        <v>474</v>
      </c>
      <c r="F163" s="188" t="s">
        <v>475</v>
      </c>
      <c r="G163" s="188" t="s">
        <v>251</v>
      </c>
      <c r="H163" s="188" t="s">
        <v>3319</v>
      </c>
      <c r="I163" s="181">
        <f>SUMIFS(STIMA!$O$2:$O$48,STIMA!$G$2:$G$48,EP!I$1,STIMA!$E$2:$E$48,EP!$A163)</f>
        <v>0</v>
      </c>
      <c r="J163" s="182">
        <f t="shared" si="8"/>
        <v>0</v>
      </c>
      <c r="K163" s="181">
        <f>SUMIFS(STIMA!$O$2:$O$48,STIMA!$G$2:$G$48,EP!K$1,STIMA!$E$2:$E$48,EP!$A163)</f>
        <v>0</v>
      </c>
      <c r="L163" s="182">
        <f t="shared" si="9"/>
        <v>0</v>
      </c>
      <c r="M163" s="183">
        <f t="shared" si="10"/>
        <v>0</v>
      </c>
      <c r="N163" s="182">
        <f t="shared" si="11"/>
        <v>0</v>
      </c>
      <c r="Q163" s="184"/>
    </row>
    <row r="164" spans="1:17" ht="12" customHeight="1" x14ac:dyDescent="0.2">
      <c r="A164" s="188" t="s">
        <v>3325</v>
      </c>
      <c r="B164" s="188" t="s">
        <v>3326</v>
      </c>
      <c r="C164" s="190"/>
      <c r="D164" s="189"/>
      <c r="E164" s="188" t="s">
        <v>474</v>
      </c>
      <c r="F164" s="188" t="s">
        <v>477</v>
      </c>
      <c r="G164" s="188" t="s">
        <v>251</v>
      </c>
      <c r="H164" s="188" t="s">
        <v>3319</v>
      </c>
      <c r="I164" s="181">
        <f>SUMIFS(STIMA!$O$2:$O$48,STIMA!$G$2:$G$48,EP!I$1,STIMA!$E$2:$E$48,EP!$A164)</f>
        <v>0</v>
      </c>
      <c r="J164" s="182">
        <f t="shared" si="8"/>
        <v>0</v>
      </c>
      <c r="K164" s="181">
        <f>SUMIFS(STIMA!$O$2:$O$48,STIMA!$G$2:$G$48,EP!K$1,STIMA!$E$2:$E$48,EP!$A164)</f>
        <v>0</v>
      </c>
      <c r="L164" s="182">
        <f t="shared" si="9"/>
        <v>0</v>
      </c>
      <c r="M164" s="183">
        <f t="shared" si="10"/>
        <v>0</v>
      </c>
      <c r="N164" s="182">
        <f t="shared" si="11"/>
        <v>0</v>
      </c>
      <c r="Q164" s="184"/>
    </row>
    <row r="165" spans="1:17" ht="12" customHeight="1" x14ac:dyDescent="0.2">
      <c r="A165" s="188" t="s">
        <v>3327</v>
      </c>
      <c r="B165" s="188" t="s">
        <v>3328</v>
      </c>
      <c r="C165" s="188" t="s">
        <v>159</v>
      </c>
      <c r="D165" s="189">
        <v>106.86</v>
      </c>
      <c r="E165" s="188" t="s">
        <v>474</v>
      </c>
      <c r="F165" s="188" t="s">
        <v>477</v>
      </c>
      <c r="G165" s="188" t="s">
        <v>251</v>
      </c>
      <c r="H165" s="188" t="s">
        <v>3319</v>
      </c>
      <c r="I165" s="181">
        <f>SUMIFS(STIMA!$O$2:$O$48,STIMA!$G$2:$G$48,EP!I$1,STIMA!$E$2:$E$48,EP!$A165)</f>
        <v>0</v>
      </c>
      <c r="J165" s="182">
        <f t="shared" si="8"/>
        <v>0</v>
      </c>
      <c r="K165" s="181">
        <f>SUMIFS(STIMA!$O$2:$O$48,STIMA!$G$2:$G$48,EP!K$1,STIMA!$E$2:$E$48,EP!$A165)</f>
        <v>0</v>
      </c>
      <c r="L165" s="182">
        <f t="shared" si="9"/>
        <v>0</v>
      </c>
      <c r="M165" s="183">
        <f t="shared" si="10"/>
        <v>0</v>
      </c>
      <c r="N165" s="182">
        <f t="shared" si="11"/>
        <v>0</v>
      </c>
      <c r="Q165" s="184"/>
    </row>
    <row r="166" spans="1:17" ht="12" customHeight="1" x14ac:dyDescent="0.2">
      <c r="A166" s="188" t="s">
        <v>476</v>
      </c>
      <c r="B166" s="188" t="s">
        <v>3329</v>
      </c>
      <c r="C166" s="188"/>
      <c r="D166" s="189"/>
      <c r="E166" s="188" t="s">
        <v>474</v>
      </c>
      <c r="F166" s="188" t="s">
        <v>477</v>
      </c>
      <c r="G166" s="188" t="s">
        <v>251</v>
      </c>
      <c r="H166" s="188" t="s">
        <v>3319</v>
      </c>
      <c r="I166" s="181">
        <f>SUMIFS(STIMA!$O$2:$O$48,STIMA!$G$2:$G$48,EP!I$1,STIMA!$E$2:$E$48,EP!$A166)</f>
        <v>0</v>
      </c>
      <c r="J166" s="182">
        <f t="shared" si="8"/>
        <v>0</v>
      </c>
      <c r="K166" s="181">
        <f>SUMIFS(STIMA!$O$2:$O$48,STIMA!$G$2:$G$48,EP!K$1,STIMA!$E$2:$E$48,EP!$A166)</f>
        <v>0</v>
      </c>
      <c r="L166" s="182">
        <f t="shared" si="9"/>
        <v>0</v>
      </c>
      <c r="M166" s="183">
        <f t="shared" si="10"/>
        <v>0</v>
      </c>
      <c r="N166" s="182">
        <f t="shared" si="11"/>
        <v>0</v>
      </c>
      <c r="Q166" s="184"/>
    </row>
    <row r="167" spans="1:17" ht="12" customHeight="1" x14ac:dyDescent="0.2">
      <c r="A167" s="188" t="s">
        <v>478</v>
      </c>
      <c r="B167" s="188" t="s">
        <v>3330</v>
      </c>
      <c r="C167" s="188" t="s">
        <v>159</v>
      </c>
      <c r="D167" s="189">
        <v>114.12</v>
      </c>
      <c r="E167" s="188" t="s">
        <v>474</v>
      </c>
      <c r="F167" s="188" t="s">
        <v>477</v>
      </c>
      <c r="G167" s="188" t="s">
        <v>251</v>
      </c>
      <c r="H167" s="188" t="s">
        <v>3319</v>
      </c>
      <c r="I167" s="181">
        <f>SUMIFS(STIMA!$O$2:$O$48,STIMA!$G$2:$G$48,EP!I$1,STIMA!$E$2:$E$48,EP!$A167)</f>
        <v>0</v>
      </c>
      <c r="J167" s="182">
        <f t="shared" si="8"/>
        <v>0</v>
      </c>
      <c r="K167" s="181">
        <f>SUMIFS(STIMA!$O$2:$O$48,STIMA!$G$2:$G$48,EP!K$1,STIMA!$E$2:$E$48,EP!$A167)</f>
        <v>0</v>
      </c>
      <c r="L167" s="182">
        <f t="shared" si="9"/>
        <v>0</v>
      </c>
      <c r="M167" s="183">
        <f t="shared" si="10"/>
        <v>0</v>
      </c>
      <c r="N167" s="182">
        <f t="shared" si="11"/>
        <v>0</v>
      </c>
      <c r="Q167" s="184"/>
    </row>
    <row r="168" spans="1:17" ht="12" customHeight="1" x14ac:dyDescent="0.2">
      <c r="A168" s="188" t="s">
        <v>479</v>
      </c>
      <c r="B168" s="188" t="s">
        <v>3331</v>
      </c>
      <c r="C168" s="188" t="s">
        <v>159</v>
      </c>
      <c r="D168" s="189">
        <v>126.33</v>
      </c>
      <c r="E168" s="188" t="s">
        <v>474</v>
      </c>
      <c r="F168" s="188" t="s">
        <v>477</v>
      </c>
      <c r="G168" s="188" t="s">
        <v>251</v>
      </c>
      <c r="H168" s="188" t="s">
        <v>3319</v>
      </c>
      <c r="I168" s="181">
        <f>SUMIFS(STIMA!$O$2:$O$48,STIMA!$G$2:$G$48,EP!I$1,STIMA!$E$2:$E$48,EP!$A168)</f>
        <v>0</v>
      </c>
      <c r="J168" s="182">
        <f t="shared" si="8"/>
        <v>0</v>
      </c>
      <c r="K168" s="181">
        <f>SUMIFS(STIMA!$O$2:$O$48,STIMA!$G$2:$G$48,EP!K$1,STIMA!$E$2:$E$48,EP!$A168)</f>
        <v>0</v>
      </c>
      <c r="L168" s="182">
        <f t="shared" si="9"/>
        <v>0</v>
      </c>
      <c r="M168" s="183">
        <f t="shared" si="10"/>
        <v>0</v>
      </c>
      <c r="N168" s="182">
        <f t="shared" si="11"/>
        <v>0</v>
      </c>
      <c r="Q168" s="184"/>
    </row>
    <row r="169" spans="1:17" ht="12" customHeight="1" x14ac:dyDescent="0.2">
      <c r="A169" s="188" t="s">
        <v>480</v>
      </c>
      <c r="B169" s="188" t="s">
        <v>3332</v>
      </c>
      <c r="C169" s="188" t="s">
        <v>159</v>
      </c>
      <c r="D169" s="189">
        <v>134.16999999999999</v>
      </c>
      <c r="E169" s="188" t="s">
        <v>474</v>
      </c>
      <c r="F169" s="188" t="s">
        <v>477</v>
      </c>
      <c r="G169" s="188" t="s">
        <v>251</v>
      </c>
      <c r="H169" s="188" t="s">
        <v>3319</v>
      </c>
      <c r="I169" s="181">
        <f>SUMIFS(STIMA!$O$2:$O$48,STIMA!$G$2:$G$48,EP!I$1,STIMA!$E$2:$E$48,EP!$A169)</f>
        <v>0</v>
      </c>
      <c r="J169" s="182">
        <f t="shared" si="8"/>
        <v>0</v>
      </c>
      <c r="K169" s="181">
        <f>SUMIFS(STIMA!$O$2:$O$48,STIMA!$G$2:$G$48,EP!K$1,STIMA!$E$2:$E$48,EP!$A169)</f>
        <v>0</v>
      </c>
      <c r="L169" s="182">
        <f t="shared" si="9"/>
        <v>0</v>
      </c>
      <c r="M169" s="183">
        <f t="shared" si="10"/>
        <v>0</v>
      </c>
      <c r="N169" s="182">
        <f t="shared" si="11"/>
        <v>0</v>
      </c>
      <c r="Q169" s="184"/>
    </row>
    <row r="170" spans="1:17" ht="12" customHeight="1" x14ac:dyDescent="0.2">
      <c r="A170" s="188" t="s">
        <v>481</v>
      </c>
      <c r="B170" s="188" t="s">
        <v>3333</v>
      </c>
      <c r="C170" s="190" t="s">
        <v>159</v>
      </c>
      <c r="D170" s="189">
        <v>141.59</v>
      </c>
      <c r="E170" s="188" t="s">
        <v>474</v>
      </c>
      <c r="F170" s="188" t="s">
        <v>477</v>
      </c>
      <c r="G170" s="188" t="s">
        <v>251</v>
      </c>
      <c r="H170" s="188" t="s">
        <v>3319</v>
      </c>
      <c r="I170" s="181">
        <f>SUMIFS(STIMA!$O$2:$O$48,STIMA!$G$2:$G$48,EP!I$1,STIMA!$E$2:$E$48,EP!$A170)</f>
        <v>0</v>
      </c>
      <c r="J170" s="182">
        <f t="shared" si="8"/>
        <v>0</v>
      </c>
      <c r="K170" s="181">
        <f>SUMIFS(STIMA!$O$2:$O$48,STIMA!$G$2:$G$48,EP!K$1,STIMA!$E$2:$E$48,EP!$A170)</f>
        <v>0</v>
      </c>
      <c r="L170" s="182">
        <f t="shared" si="9"/>
        <v>0</v>
      </c>
      <c r="M170" s="183">
        <f t="shared" si="10"/>
        <v>0</v>
      </c>
      <c r="N170" s="182">
        <f t="shared" si="11"/>
        <v>0</v>
      </c>
      <c r="Q170" s="184"/>
    </row>
    <row r="171" spans="1:17" ht="12" customHeight="1" x14ac:dyDescent="0.2">
      <c r="A171" s="188" t="s">
        <v>482</v>
      </c>
      <c r="B171" s="188" t="s">
        <v>3334</v>
      </c>
      <c r="C171" s="188"/>
      <c r="D171" s="189"/>
      <c r="E171" s="188" t="s">
        <v>474</v>
      </c>
      <c r="F171" s="188" t="s">
        <v>477</v>
      </c>
      <c r="G171" s="188" t="s">
        <v>251</v>
      </c>
      <c r="H171" s="188" t="s">
        <v>3319</v>
      </c>
      <c r="I171" s="181">
        <f>SUMIFS(STIMA!$O$2:$O$48,STIMA!$G$2:$G$48,EP!I$1,STIMA!$E$2:$E$48,EP!$A171)</f>
        <v>0</v>
      </c>
      <c r="J171" s="182">
        <f t="shared" si="8"/>
        <v>0</v>
      </c>
      <c r="K171" s="181">
        <f>SUMIFS(STIMA!$O$2:$O$48,STIMA!$G$2:$G$48,EP!K$1,STIMA!$E$2:$E$48,EP!$A171)</f>
        <v>0</v>
      </c>
      <c r="L171" s="182">
        <f t="shared" si="9"/>
        <v>0</v>
      </c>
      <c r="M171" s="183">
        <f t="shared" si="10"/>
        <v>0</v>
      </c>
      <c r="N171" s="182">
        <f t="shared" si="11"/>
        <v>0</v>
      </c>
      <c r="Q171" s="184"/>
    </row>
    <row r="172" spans="1:17" ht="12" customHeight="1" x14ac:dyDescent="0.2">
      <c r="A172" s="188" t="s">
        <v>483</v>
      </c>
      <c r="B172" s="188" t="s">
        <v>3330</v>
      </c>
      <c r="C172" s="188" t="s">
        <v>159</v>
      </c>
      <c r="D172" s="189">
        <v>118.41</v>
      </c>
      <c r="E172" s="188" t="s">
        <v>474</v>
      </c>
      <c r="F172" s="188" t="s">
        <v>477</v>
      </c>
      <c r="G172" s="188" t="s">
        <v>251</v>
      </c>
      <c r="H172" s="188" t="s">
        <v>3319</v>
      </c>
      <c r="I172" s="181">
        <f>SUMIFS(STIMA!$O$2:$O$48,STIMA!$G$2:$G$48,EP!I$1,STIMA!$E$2:$E$48,EP!$A172)</f>
        <v>0</v>
      </c>
      <c r="J172" s="182">
        <f t="shared" si="8"/>
        <v>0</v>
      </c>
      <c r="K172" s="181">
        <f>SUMIFS(STIMA!$O$2:$O$48,STIMA!$G$2:$G$48,EP!K$1,STIMA!$E$2:$E$48,EP!$A172)</f>
        <v>0</v>
      </c>
      <c r="L172" s="182">
        <f t="shared" si="9"/>
        <v>0</v>
      </c>
      <c r="M172" s="183">
        <f t="shared" si="10"/>
        <v>0</v>
      </c>
      <c r="N172" s="182">
        <f t="shared" si="11"/>
        <v>0</v>
      </c>
      <c r="Q172" s="184"/>
    </row>
    <row r="173" spans="1:17" ht="12" customHeight="1" x14ac:dyDescent="0.2">
      <c r="A173" s="188" t="s">
        <v>484</v>
      </c>
      <c r="B173" s="188" t="s">
        <v>3331</v>
      </c>
      <c r="C173" s="188" t="s">
        <v>159</v>
      </c>
      <c r="D173" s="189">
        <v>130.61000000000001</v>
      </c>
      <c r="E173" s="188" t="s">
        <v>474</v>
      </c>
      <c r="F173" s="188" t="s">
        <v>477</v>
      </c>
      <c r="G173" s="188" t="s">
        <v>251</v>
      </c>
      <c r="H173" s="188" t="s">
        <v>3319</v>
      </c>
      <c r="I173" s="181">
        <f>SUMIFS(STIMA!$O$2:$O$48,STIMA!$G$2:$G$48,EP!I$1,STIMA!$E$2:$E$48,EP!$A173)</f>
        <v>0</v>
      </c>
      <c r="J173" s="182">
        <f t="shared" si="8"/>
        <v>0</v>
      </c>
      <c r="K173" s="181">
        <f>SUMIFS(STIMA!$O$2:$O$48,STIMA!$G$2:$G$48,EP!K$1,STIMA!$E$2:$E$48,EP!$A173)</f>
        <v>0</v>
      </c>
      <c r="L173" s="182">
        <f t="shared" si="9"/>
        <v>0</v>
      </c>
      <c r="M173" s="183">
        <f t="shared" si="10"/>
        <v>0</v>
      </c>
      <c r="N173" s="182">
        <f t="shared" si="11"/>
        <v>0</v>
      </c>
      <c r="Q173" s="184"/>
    </row>
    <row r="174" spans="1:17" ht="12" customHeight="1" x14ac:dyDescent="0.2">
      <c r="A174" s="188" t="s">
        <v>485</v>
      </c>
      <c r="B174" s="188" t="s">
        <v>3332</v>
      </c>
      <c r="C174" s="188" t="s">
        <v>159</v>
      </c>
      <c r="D174" s="189">
        <v>138.44999999999999</v>
      </c>
      <c r="E174" s="188" t="s">
        <v>474</v>
      </c>
      <c r="F174" s="188" t="s">
        <v>477</v>
      </c>
      <c r="G174" s="188" t="s">
        <v>251</v>
      </c>
      <c r="H174" s="188" t="s">
        <v>3319</v>
      </c>
      <c r="I174" s="181">
        <f>SUMIFS(STIMA!$O$2:$O$48,STIMA!$G$2:$G$48,EP!I$1,STIMA!$E$2:$E$48,EP!$A174)</f>
        <v>0</v>
      </c>
      <c r="J174" s="182">
        <f t="shared" si="8"/>
        <v>0</v>
      </c>
      <c r="K174" s="181">
        <f>SUMIFS(STIMA!$O$2:$O$48,STIMA!$G$2:$G$48,EP!K$1,STIMA!$E$2:$E$48,EP!$A174)</f>
        <v>0</v>
      </c>
      <c r="L174" s="182">
        <f t="shared" si="9"/>
        <v>0</v>
      </c>
      <c r="M174" s="183">
        <f t="shared" si="10"/>
        <v>0</v>
      </c>
      <c r="N174" s="182">
        <f t="shared" si="11"/>
        <v>0</v>
      </c>
      <c r="Q174" s="184"/>
    </row>
    <row r="175" spans="1:17" ht="12" customHeight="1" x14ac:dyDescent="0.2">
      <c r="A175" s="188" t="s">
        <v>486</v>
      </c>
      <c r="B175" s="188" t="s">
        <v>3333</v>
      </c>
      <c r="C175" s="190" t="s">
        <v>159</v>
      </c>
      <c r="D175" s="189">
        <v>145.87</v>
      </c>
      <c r="E175" s="188" t="s">
        <v>474</v>
      </c>
      <c r="F175" s="188" t="s">
        <v>477</v>
      </c>
      <c r="G175" s="188" t="s">
        <v>251</v>
      </c>
      <c r="H175" s="188" t="s">
        <v>3319</v>
      </c>
      <c r="I175" s="181">
        <f>SUMIFS(STIMA!$O$2:$O$48,STIMA!$G$2:$G$48,EP!I$1,STIMA!$E$2:$E$48,EP!$A175)</f>
        <v>0</v>
      </c>
      <c r="J175" s="182">
        <f t="shared" si="8"/>
        <v>0</v>
      </c>
      <c r="K175" s="181">
        <f>SUMIFS(STIMA!$O$2:$O$48,STIMA!$G$2:$G$48,EP!K$1,STIMA!$E$2:$E$48,EP!$A175)</f>
        <v>0</v>
      </c>
      <c r="L175" s="182">
        <f t="shared" si="9"/>
        <v>0</v>
      </c>
      <c r="M175" s="183">
        <f t="shared" si="10"/>
        <v>0</v>
      </c>
      <c r="N175" s="182">
        <f t="shared" si="11"/>
        <v>0</v>
      </c>
      <c r="Q175" s="184"/>
    </row>
    <row r="176" spans="1:17" ht="12" customHeight="1" x14ac:dyDescent="0.2">
      <c r="A176" s="188" t="s">
        <v>487</v>
      </c>
      <c r="B176" s="188" t="s">
        <v>488</v>
      </c>
      <c r="C176" s="188"/>
      <c r="D176" s="189"/>
      <c r="E176" s="188" t="s">
        <v>474</v>
      </c>
      <c r="F176" s="188" t="s">
        <v>477</v>
      </c>
      <c r="G176" s="188" t="s">
        <v>251</v>
      </c>
      <c r="H176" s="188" t="s">
        <v>3319</v>
      </c>
      <c r="I176" s="181">
        <f>SUMIFS(STIMA!$O$2:$O$48,STIMA!$G$2:$G$48,EP!I$1,STIMA!$E$2:$E$48,EP!$A176)</f>
        <v>0</v>
      </c>
      <c r="J176" s="182">
        <f t="shared" si="8"/>
        <v>0</v>
      </c>
      <c r="K176" s="181">
        <f>SUMIFS(STIMA!$O$2:$O$48,STIMA!$G$2:$G$48,EP!K$1,STIMA!$E$2:$E$48,EP!$A176)</f>
        <v>0</v>
      </c>
      <c r="L176" s="182">
        <f t="shared" si="9"/>
        <v>0</v>
      </c>
      <c r="M176" s="183">
        <f t="shared" si="10"/>
        <v>0</v>
      </c>
      <c r="N176" s="182">
        <f t="shared" si="11"/>
        <v>0</v>
      </c>
      <c r="Q176" s="184"/>
    </row>
    <row r="177" spans="1:17" ht="12" customHeight="1" x14ac:dyDescent="0.2">
      <c r="A177" s="188" t="s">
        <v>489</v>
      </c>
      <c r="B177" s="188" t="s">
        <v>3335</v>
      </c>
      <c r="C177" s="188" t="s">
        <v>159</v>
      </c>
      <c r="D177" s="189">
        <v>175.96</v>
      </c>
      <c r="E177" s="188" t="s">
        <v>474</v>
      </c>
      <c r="F177" s="188" t="s">
        <v>477</v>
      </c>
      <c r="G177" s="188" t="s">
        <v>251</v>
      </c>
      <c r="H177" s="188" t="s">
        <v>3319</v>
      </c>
      <c r="I177" s="181">
        <f>SUMIFS(STIMA!$O$2:$O$48,STIMA!$G$2:$G$48,EP!I$1,STIMA!$E$2:$E$48,EP!$A177)</f>
        <v>0</v>
      </c>
      <c r="J177" s="182">
        <f t="shared" si="8"/>
        <v>0</v>
      </c>
      <c r="K177" s="181">
        <f>SUMIFS(STIMA!$O$2:$O$48,STIMA!$G$2:$G$48,EP!K$1,STIMA!$E$2:$E$48,EP!$A177)</f>
        <v>0</v>
      </c>
      <c r="L177" s="182">
        <f t="shared" si="9"/>
        <v>0</v>
      </c>
      <c r="M177" s="183">
        <f t="shared" si="10"/>
        <v>0</v>
      </c>
      <c r="N177" s="182">
        <f t="shared" si="11"/>
        <v>0</v>
      </c>
      <c r="Q177" s="184"/>
    </row>
    <row r="178" spans="1:17" ht="12" customHeight="1" x14ac:dyDescent="0.2">
      <c r="A178" s="188" t="s">
        <v>490</v>
      </c>
      <c r="B178" s="188" t="s">
        <v>3336</v>
      </c>
      <c r="C178" s="190" t="s">
        <v>159</v>
      </c>
      <c r="D178" s="189">
        <v>183.83</v>
      </c>
      <c r="E178" s="188" t="s">
        <v>474</v>
      </c>
      <c r="F178" s="188" t="s">
        <v>477</v>
      </c>
      <c r="G178" s="188" t="s">
        <v>251</v>
      </c>
      <c r="H178" s="188" t="s">
        <v>3319</v>
      </c>
      <c r="I178" s="181">
        <f>SUMIFS(STIMA!$O$2:$O$48,STIMA!$G$2:$G$48,EP!I$1,STIMA!$E$2:$E$48,EP!$A178)</f>
        <v>0</v>
      </c>
      <c r="J178" s="182">
        <f t="shared" si="8"/>
        <v>0</v>
      </c>
      <c r="K178" s="181">
        <f>SUMIFS(STIMA!$O$2:$O$48,STIMA!$G$2:$G$48,EP!K$1,STIMA!$E$2:$E$48,EP!$A178)</f>
        <v>0</v>
      </c>
      <c r="L178" s="182">
        <f t="shared" si="9"/>
        <v>0</v>
      </c>
      <c r="M178" s="183">
        <f t="shared" si="10"/>
        <v>0</v>
      </c>
      <c r="N178" s="182">
        <f t="shared" si="11"/>
        <v>0</v>
      </c>
      <c r="Q178" s="184"/>
    </row>
    <row r="179" spans="1:17" ht="12" customHeight="1" x14ac:dyDescent="0.2">
      <c r="A179" s="188" t="s">
        <v>3337</v>
      </c>
      <c r="B179" s="188" t="s">
        <v>3338</v>
      </c>
      <c r="C179" s="188"/>
      <c r="D179" s="189"/>
      <c r="E179" s="188" t="s">
        <v>474</v>
      </c>
      <c r="F179" s="188" t="s">
        <v>477</v>
      </c>
      <c r="G179" s="188" t="s">
        <v>251</v>
      </c>
      <c r="H179" s="188" t="s">
        <v>3319</v>
      </c>
      <c r="I179" s="181">
        <f>SUMIFS(STIMA!$O$2:$O$48,STIMA!$G$2:$G$48,EP!I$1,STIMA!$E$2:$E$48,EP!$A179)</f>
        <v>0</v>
      </c>
      <c r="J179" s="182">
        <f t="shared" si="8"/>
        <v>0</v>
      </c>
      <c r="K179" s="181">
        <f>SUMIFS(STIMA!$O$2:$O$48,STIMA!$G$2:$G$48,EP!K$1,STIMA!$E$2:$E$48,EP!$A179)</f>
        <v>0</v>
      </c>
      <c r="L179" s="182">
        <f t="shared" si="9"/>
        <v>0</v>
      </c>
      <c r="M179" s="183">
        <f t="shared" si="10"/>
        <v>0</v>
      </c>
      <c r="N179" s="182">
        <f t="shared" si="11"/>
        <v>0</v>
      </c>
      <c r="Q179" s="184"/>
    </row>
    <row r="180" spans="1:17" ht="12" customHeight="1" x14ac:dyDescent="0.2">
      <c r="A180" s="188" t="s">
        <v>3339</v>
      </c>
      <c r="B180" s="188" t="s">
        <v>3340</v>
      </c>
      <c r="C180" s="188" t="s">
        <v>37</v>
      </c>
      <c r="D180" s="189">
        <v>3</v>
      </c>
      <c r="E180" s="188" t="s">
        <v>474</v>
      </c>
      <c r="F180" s="188" t="s">
        <v>477</v>
      </c>
      <c r="G180" s="188" t="s">
        <v>251</v>
      </c>
      <c r="H180" s="188" t="s">
        <v>3319</v>
      </c>
      <c r="I180" s="181">
        <f>SUMIFS(STIMA!$O$2:$O$48,STIMA!$G$2:$G$48,EP!I$1,STIMA!$E$2:$E$48,EP!$A180)</f>
        <v>0</v>
      </c>
      <c r="J180" s="182">
        <f t="shared" si="8"/>
        <v>0</v>
      </c>
      <c r="K180" s="181">
        <f>SUMIFS(STIMA!$O$2:$O$48,STIMA!$G$2:$G$48,EP!K$1,STIMA!$E$2:$E$48,EP!$A180)</f>
        <v>0</v>
      </c>
      <c r="L180" s="182">
        <f t="shared" si="9"/>
        <v>0</v>
      </c>
      <c r="M180" s="183">
        <f t="shared" si="10"/>
        <v>0</v>
      </c>
      <c r="N180" s="182">
        <f t="shared" si="11"/>
        <v>0</v>
      </c>
      <c r="Q180" s="184"/>
    </row>
    <row r="181" spans="1:17" ht="12" customHeight="1" x14ac:dyDescent="0.2">
      <c r="A181" s="188" t="s">
        <v>3341</v>
      </c>
      <c r="B181" s="188" t="s">
        <v>3342</v>
      </c>
      <c r="C181" s="188" t="s">
        <v>37</v>
      </c>
      <c r="D181" s="189">
        <v>10</v>
      </c>
      <c r="E181" s="188" t="s">
        <v>474</v>
      </c>
      <c r="F181" s="188" t="s">
        <v>477</v>
      </c>
      <c r="G181" s="188" t="s">
        <v>251</v>
      </c>
      <c r="H181" s="188" t="s">
        <v>3319</v>
      </c>
      <c r="I181" s="181">
        <f>SUMIFS(STIMA!$O$2:$O$48,STIMA!$G$2:$G$48,EP!I$1,STIMA!$E$2:$E$48,EP!$A181)</f>
        <v>0</v>
      </c>
      <c r="J181" s="182">
        <f t="shared" si="8"/>
        <v>0</v>
      </c>
      <c r="K181" s="181">
        <f>SUMIFS(STIMA!$O$2:$O$48,STIMA!$G$2:$G$48,EP!K$1,STIMA!$E$2:$E$48,EP!$A181)</f>
        <v>0</v>
      </c>
      <c r="L181" s="182">
        <f t="shared" si="9"/>
        <v>0</v>
      </c>
      <c r="M181" s="183">
        <f t="shared" si="10"/>
        <v>0</v>
      </c>
      <c r="N181" s="182">
        <f t="shared" si="11"/>
        <v>0</v>
      </c>
      <c r="Q181" s="184"/>
    </row>
    <row r="182" spans="1:17" ht="12" customHeight="1" x14ac:dyDescent="0.2">
      <c r="A182" s="188" t="s">
        <v>3343</v>
      </c>
      <c r="B182" s="188" t="s">
        <v>3344</v>
      </c>
      <c r="C182" s="188" t="s">
        <v>37</v>
      </c>
      <c r="D182" s="189">
        <v>4</v>
      </c>
      <c r="E182" s="188" t="s">
        <v>474</v>
      </c>
      <c r="F182" s="188" t="s">
        <v>477</v>
      </c>
      <c r="G182" s="188" t="s">
        <v>251</v>
      </c>
      <c r="H182" s="188" t="s">
        <v>3319</v>
      </c>
      <c r="I182" s="181">
        <f>SUMIFS(STIMA!$O$2:$O$48,STIMA!$G$2:$G$48,EP!I$1,STIMA!$E$2:$E$48,EP!$A182)</f>
        <v>0</v>
      </c>
      <c r="J182" s="182">
        <f t="shared" si="8"/>
        <v>0</v>
      </c>
      <c r="K182" s="181">
        <f>SUMIFS(STIMA!$O$2:$O$48,STIMA!$G$2:$G$48,EP!K$1,STIMA!$E$2:$E$48,EP!$A182)</f>
        <v>0</v>
      </c>
      <c r="L182" s="182">
        <f t="shared" si="9"/>
        <v>0</v>
      </c>
      <c r="M182" s="183">
        <f t="shared" si="10"/>
        <v>0</v>
      </c>
      <c r="N182" s="182">
        <f t="shared" si="11"/>
        <v>0</v>
      </c>
      <c r="Q182" s="184"/>
    </row>
    <row r="183" spans="1:17" ht="12" customHeight="1" x14ac:dyDescent="0.2">
      <c r="A183" s="188" t="s">
        <v>3345</v>
      </c>
      <c r="B183" s="188" t="s">
        <v>3346</v>
      </c>
      <c r="C183" s="188" t="s">
        <v>37</v>
      </c>
      <c r="D183" s="189">
        <v>4</v>
      </c>
      <c r="E183" s="188" t="s">
        <v>474</v>
      </c>
      <c r="F183" s="188" t="s">
        <v>477</v>
      </c>
      <c r="G183" s="188" t="s">
        <v>251</v>
      </c>
      <c r="H183" s="188" t="s">
        <v>3319</v>
      </c>
      <c r="I183" s="181">
        <f>SUMIFS(STIMA!$O$2:$O$48,STIMA!$G$2:$G$48,EP!I$1,STIMA!$E$2:$E$48,EP!$A183)</f>
        <v>0</v>
      </c>
      <c r="J183" s="182">
        <f t="shared" si="8"/>
        <v>0</v>
      </c>
      <c r="K183" s="181">
        <f>SUMIFS(STIMA!$O$2:$O$48,STIMA!$G$2:$G$48,EP!K$1,STIMA!$E$2:$E$48,EP!$A183)</f>
        <v>0</v>
      </c>
      <c r="L183" s="182">
        <f t="shared" si="9"/>
        <v>0</v>
      </c>
      <c r="M183" s="183">
        <f t="shared" si="10"/>
        <v>0</v>
      </c>
      <c r="N183" s="182">
        <f t="shared" si="11"/>
        <v>0</v>
      </c>
      <c r="Q183" s="184"/>
    </row>
    <row r="184" spans="1:17" ht="12" customHeight="1" x14ac:dyDescent="0.2">
      <c r="A184" s="188" t="s">
        <v>3347</v>
      </c>
      <c r="B184" s="188" t="s">
        <v>3348</v>
      </c>
      <c r="C184" s="188" t="s">
        <v>37</v>
      </c>
      <c r="D184" s="189">
        <v>10</v>
      </c>
      <c r="E184" s="188" t="s">
        <v>474</v>
      </c>
      <c r="F184" s="188" t="s">
        <v>477</v>
      </c>
      <c r="G184" s="188" t="s">
        <v>251</v>
      </c>
      <c r="H184" s="188" t="s">
        <v>3319</v>
      </c>
      <c r="I184" s="181">
        <f>SUMIFS(STIMA!$O$2:$O$48,STIMA!$G$2:$G$48,EP!I$1,STIMA!$E$2:$E$48,EP!$A184)</f>
        <v>0</v>
      </c>
      <c r="J184" s="182">
        <f t="shared" si="8"/>
        <v>0</v>
      </c>
      <c r="K184" s="181">
        <f>SUMIFS(STIMA!$O$2:$O$48,STIMA!$G$2:$G$48,EP!K$1,STIMA!$E$2:$E$48,EP!$A184)</f>
        <v>0</v>
      </c>
      <c r="L184" s="182">
        <f t="shared" si="9"/>
        <v>0</v>
      </c>
      <c r="M184" s="183">
        <f t="shared" si="10"/>
        <v>0</v>
      </c>
      <c r="N184" s="182">
        <f t="shared" si="11"/>
        <v>0</v>
      </c>
      <c r="Q184" s="184"/>
    </row>
    <row r="185" spans="1:17" ht="12" customHeight="1" x14ac:dyDescent="0.2">
      <c r="A185" s="188" t="s">
        <v>491</v>
      </c>
      <c r="B185" s="188" t="s">
        <v>492</v>
      </c>
      <c r="C185" s="188"/>
      <c r="D185" s="189"/>
      <c r="E185" s="188" t="s">
        <v>474</v>
      </c>
      <c r="F185" s="188" t="s">
        <v>477</v>
      </c>
      <c r="G185" s="188" t="s">
        <v>251</v>
      </c>
      <c r="H185" s="188" t="s">
        <v>3319</v>
      </c>
      <c r="I185" s="181">
        <f>SUMIFS(STIMA!$O$2:$O$48,STIMA!$G$2:$G$48,EP!I$1,STIMA!$E$2:$E$48,EP!$A185)</f>
        <v>0</v>
      </c>
      <c r="J185" s="182">
        <f t="shared" si="8"/>
        <v>0</v>
      </c>
      <c r="K185" s="181">
        <f>SUMIFS(STIMA!$O$2:$O$48,STIMA!$G$2:$G$48,EP!K$1,STIMA!$E$2:$E$48,EP!$A185)</f>
        <v>0</v>
      </c>
      <c r="L185" s="182">
        <f t="shared" si="9"/>
        <v>0</v>
      </c>
      <c r="M185" s="183">
        <f t="shared" si="10"/>
        <v>0</v>
      </c>
      <c r="N185" s="182">
        <f t="shared" si="11"/>
        <v>0</v>
      </c>
      <c r="Q185" s="184"/>
    </row>
    <row r="186" spans="1:17" ht="12" customHeight="1" x14ac:dyDescent="0.2">
      <c r="A186" s="188" t="s">
        <v>493</v>
      </c>
      <c r="B186" s="188" t="s">
        <v>494</v>
      </c>
      <c r="C186" s="188" t="s">
        <v>37</v>
      </c>
      <c r="D186" s="189">
        <v>100</v>
      </c>
      <c r="E186" s="188" t="s">
        <v>474</v>
      </c>
      <c r="F186" s="188" t="s">
        <v>477</v>
      </c>
      <c r="G186" s="188" t="s">
        <v>251</v>
      </c>
      <c r="H186" s="188" t="s">
        <v>3319</v>
      </c>
      <c r="I186" s="181">
        <f>SUMIFS(STIMA!$O$2:$O$48,STIMA!$G$2:$G$48,EP!I$1,STIMA!$E$2:$E$48,EP!$A186)</f>
        <v>0</v>
      </c>
      <c r="J186" s="182">
        <f t="shared" si="8"/>
        <v>0</v>
      </c>
      <c r="K186" s="181">
        <f>SUMIFS(STIMA!$O$2:$O$48,STIMA!$G$2:$G$48,EP!K$1,STIMA!$E$2:$E$48,EP!$A186)</f>
        <v>0</v>
      </c>
      <c r="L186" s="182">
        <f t="shared" si="9"/>
        <v>0</v>
      </c>
      <c r="M186" s="183">
        <f t="shared" si="10"/>
        <v>0</v>
      </c>
      <c r="N186" s="182">
        <f t="shared" si="11"/>
        <v>0</v>
      </c>
      <c r="Q186" s="184"/>
    </row>
    <row r="187" spans="1:17" ht="12" customHeight="1" x14ac:dyDescent="0.2">
      <c r="A187" s="188" t="s">
        <v>495</v>
      </c>
      <c r="B187" s="188" t="s">
        <v>496</v>
      </c>
      <c r="C187" s="188" t="s">
        <v>37</v>
      </c>
      <c r="D187" s="189">
        <v>50</v>
      </c>
      <c r="E187" s="188" t="s">
        <v>474</v>
      </c>
      <c r="F187" s="188" t="s">
        <v>477</v>
      </c>
      <c r="G187" s="188" t="s">
        <v>251</v>
      </c>
      <c r="H187" s="188" t="s">
        <v>3319</v>
      </c>
      <c r="I187" s="181">
        <f>SUMIFS(STIMA!$O$2:$O$48,STIMA!$G$2:$G$48,EP!I$1,STIMA!$E$2:$E$48,EP!$A187)</f>
        <v>0</v>
      </c>
      <c r="J187" s="182">
        <f t="shared" si="8"/>
        <v>0</v>
      </c>
      <c r="K187" s="181">
        <f>SUMIFS(STIMA!$O$2:$O$48,STIMA!$G$2:$G$48,EP!K$1,STIMA!$E$2:$E$48,EP!$A187)</f>
        <v>0</v>
      </c>
      <c r="L187" s="182">
        <f t="shared" si="9"/>
        <v>0</v>
      </c>
      <c r="M187" s="183">
        <f t="shared" si="10"/>
        <v>0</v>
      </c>
      <c r="N187" s="182">
        <f t="shared" si="11"/>
        <v>0</v>
      </c>
      <c r="Q187" s="184"/>
    </row>
    <row r="188" spans="1:17" ht="12" customHeight="1" x14ac:dyDescent="0.2">
      <c r="A188" s="188" t="s">
        <v>497</v>
      </c>
      <c r="B188" s="188" t="s">
        <v>498</v>
      </c>
      <c r="C188" s="188" t="s">
        <v>176</v>
      </c>
      <c r="D188" s="189">
        <v>28.88</v>
      </c>
      <c r="E188" s="188" t="s">
        <v>499</v>
      </c>
      <c r="F188" s="188" t="s">
        <v>500</v>
      </c>
      <c r="G188" s="188" t="s">
        <v>251</v>
      </c>
      <c r="H188" s="188" t="s">
        <v>3319</v>
      </c>
      <c r="I188" s="181">
        <f>SUMIFS(STIMA!$O$2:$O$48,STIMA!$G$2:$G$48,EP!I$1,STIMA!$E$2:$E$48,EP!$A188)</f>
        <v>0</v>
      </c>
      <c r="J188" s="182">
        <f t="shared" si="8"/>
        <v>0</v>
      </c>
      <c r="K188" s="181">
        <f>SUMIFS(STIMA!$O$2:$O$48,STIMA!$G$2:$G$48,EP!K$1,STIMA!$E$2:$E$48,EP!$A188)</f>
        <v>0</v>
      </c>
      <c r="L188" s="182">
        <f t="shared" si="9"/>
        <v>0</v>
      </c>
      <c r="M188" s="183">
        <f t="shared" si="10"/>
        <v>0</v>
      </c>
      <c r="N188" s="182">
        <f t="shared" si="11"/>
        <v>0</v>
      </c>
      <c r="Q188" s="184"/>
    </row>
    <row r="189" spans="1:17" ht="12" customHeight="1" x14ac:dyDescent="0.2">
      <c r="A189" s="188" t="s">
        <v>501</v>
      </c>
      <c r="B189" s="188" t="s">
        <v>502</v>
      </c>
      <c r="C189" s="188" t="s">
        <v>176</v>
      </c>
      <c r="D189" s="189">
        <v>33.89</v>
      </c>
      <c r="E189" s="188" t="s">
        <v>499</v>
      </c>
      <c r="F189" s="188" t="s">
        <v>500</v>
      </c>
      <c r="G189" s="188" t="s">
        <v>251</v>
      </c>
      <c r="H189" s="188" t="s">
        <v>3319</v>
      </c>
      <c r="I189" s="181">
        <f>SUMIFS(STIMA!$O$2:$O$48,STIMA!$G$2:$G$48,EP!I$1,STIMA!$E$2:$E$48,EP!$A189)</f>
        <v>0</v>
      </c>
      <c r="J189" s="182">
        <f t="shared" si="8"/>
        <v>0</v>
      </c>
      <c r="K189" s="181">
        <f>SUMIFS(STIMA!$O$2:$O$48,STIMA!$G$2:$G$48,EP!K$1,STIMA!$E$2:$E$48,EP!$A189)</f>
        <v>0</v>
      </c>
      <c r="L189" s="182">
        <f t="shared" si="9"/>
        <v>0</v>
      </c>
      <c r="M189" s="183">
        <f t="shared" si="10"/>
        <v>0</v>
      </c>
      <c r="N189" s="182">
        <f t="shared" si="11"/>
        <v>0</v>
      </c>
      <c r="Q189" s="184"/>
    </row>
    <row r="190" spans="1:17" ht="12" customHeight="1" x14ac:dyDescent="0.2">
      <c r="A190" s="188" t="s">
        <v>503</v>
      </c>
      <c r="B190" s="188" t="s">
        <v>504</v>
      </c>
      <c r="C190" s="188"/>
      <c r="D190" s="189"/>
      <c r="E190" s="188" t="s">
        <v>499</v>
      </c>
      <c r="F190" s="188" t="s">
        <v>505</v>
      </c>
      <c r="G190" s="188" t="s">
        <v>251</v>
      </c>
      <c r="H190" s="188" t="s">
        <v>3319</v>
      </c>
      <c r="I190" s="181">
        <f>SUMIFS(STIMA!$O$2:$O$48,STIMA!$G$2:$G$48,EP!I$1,STIMA!$E$2:$E$48,EP!$A190)</f>
        <v>0</v>
      </c>
      <c r="J190" s="182">
        <f t="shared" si="8"/>
        <v>0</v>
      </c>
      <c r="K190" s="181">
        <f>SUMIFS(STIMA!$O$2:$O$48,STIMA!$G$2:$G$48,EP!K$1,STIMA!$E$2:$E$48,EP!$A190)</f>
        <v>0</v>
      </c>
      <c r="L190" s="182">
        <f t="shared" si="9"/>
        <v>0</v>
      </c>
      <c r="M190" s="183">
        <f t="shared" si="10"/>
        <v>0</v>
      </c>
      <c r="N190" s="182">
        <f t="shared" si="11"/>
        <v>0</v>
      </c>
      <c r="Q190" s="184"/>
    </row>
    <row r="191" spans="1:17" ht="12" customHeight="1" x14ac:dyDescent="0.2">
      <c r="A191" s="188" t="s">
        <v>506</v>
      </c>
      <c r="B191" s="188" t="s">
        <v>507</v>
      </c>
      <c r="C191" s="188" t="s">
        <v>176</v>
      </c>
      <c r="D191" s="189">
        <v>16.07</v>
      </c>
      <c r="E191" s="188" t="s">
        <v>499</v>
      </c>
      <c r="F191" s="188" t="s">
        <v>505</v>
      </c>
      <c r="G191" s="188" t="s">
        <v>251</v>
      </c>
      <c r="H191" s="188" t="s">
        <v>3319</v>
      </c>
      <c r="I191" s="181">
        <f>SUMIFS(STIMA!$O$2:$O$48,STIMA!$G$2:$G$48,EP!I$1,STIMA!$E$2:$E$48,EP!$A191)</f>
        <v>0</v>
      </c>
      <c r="J191" s="182">
        <f t="shared" si="8"/>
        <v>0</v>
      </c>
      <c r="K191" s="181">
        <f>SUMIFS(STIMA!$O$2:$O$48,STIMA!$G$2:$G$48,EP!K$1,STIMA!$E$2:$E$48,EP!$A191)</f>
        <v>0</v>
      </c>
      <c r="L191" s="182">
        <f t="shared" si="9"/>
        <v>0</v>
      </c>
      <c r="M191" s="183">
        <f t="shared" si="10"/>
        <v>0</v>
      </c>
      <c r="N191" s="182">
        <f t="shared" si="11"/>
        <v>0</v>
      </c>
      <c r="Q191" s="184"/>
    </row>
    <row r="192" spans="1:17" ht="12" customHeight="1" x14ac:dyDescent="0.2">
      <c r="A192" s="188" t="s">
        <v>508</v>
      </c>
      <c r="B192" s="188" t="s">
        <v>509</v>
      </c>
      <c r="C192" s="190" t="s">
        <v>176</v>
      </c>
      <c r="D192" s="189">
        <v>21.57</v>
      </c>
      <c r="E192" s="188" t="s">
        <v>499</v>
      </c>
      <c r="F192" s="188" t="s">
        <v>505</v>
      </c>
      <c r="G192" s="188" t="s">
        <v>251</v>
      </c>
      <c r="H192" s="188" t="s">
        <v>3319</v>
      </c>
      <c r="I192" s="181">
        <f>SUMIFS(STIMA!$O$2:$O$48,STIMA!$G$2:$G$48,EP!I$1,STIMA!$E$2:$E$48,EP!$A192)</f>
        <v>0</v>
      </c>
      <c r="J192" s="182">
        <f t="shared" si="8"/>
        <v>0</v>
      </c>
      <c r="K192" s="181">
        <f>SUMIFS(STIMA!$O$2:$O$48,STIMA!$G$2:$G$48,EP!K$1,STIMA!$E$2:$E$48,EP!$A192)</f>
        <v>0</v>
      </c>
      <c r="L192" s="182">
        <f t="shared" si="9"/>
        <v>0</v>
      </c>
      <c r="M192" s="183">
        <f t="shared" si="10"/>
        <v>0</v>
      </c>
      <c r="N192" s="182">
        <f t="shared" si="11"/>
        <v>0</v>
      </c>
      <c r="Q192" s="184"/>
    </row>
    <row r="193" spans="1:17" ht="12" customHeight="1" x14ac:dyDescent="0.2">
      <c r="A193" s="188" t="s">
        <v>510</v>
      </c>
      <c r="B193" s="188" t="s">
        <v>511</v>
      </c>
      <c r="C193" s="188" t="s">
        <v>176</v>
      </c>
      <c r="D193" s="189">
        <v>24.49</v>
      </c>
      <c r="E193" s="188" t="s">
        <v>499</v>
      </c>
      <c r="F193" s="188" t="s">
        <v>505</v>
      </c>
      <c r="G193" s="188" t="s">
        <v>251</v>
      </c>
      <c r="H193" s="188" t="s">
        <v>3319</v>
      </c>
      <c r="I193" s="181">
        <f>SUMIFS(STIMA!$O$2:$O$48,STIMA!$G$2:$G$48,EP!I$1,STIMA!$E$2:$E$48,EP!$A193)</f>
        <v>0</v>
      </c>
      <c r="J193" s="182">
        <f t="shared" si="8"/>
        <v>0</v>
      </c>
      <c r="K193" s="181">
        <f>SUMIFS(STIMA!$O$2:$O$48,STIMA!$G$2:$G$48,EP!K$1,STIMA!$E$2:$E$48,EP!$A193)</f>
        <v>0</v>
      </c>
      <c r="L193" s="182">
        <f t="shared" si="9"/>
        <v>0</v>
      </c>
      <c r="M193" s="183">
        <f t="shared" si="10"/>
        <v>0</v>
      </c>
      <c r="N193" s="182">
        <f t="shared" si="11"/>
        <v>0</v>
      </c>
      <c r="Q193" s="184"/>
    </row>
    <row r="194" spans="1:17" ht="12" customHeight="1" x14ac:dyDescent="0.2">
      <c r="A194" s="188" t="s">
        <v>512</v>
      </c>
      <c r="B194" s="188" t="s">
        <v>513</v>
      </c>
      <c r="C194" s="188" t="s">
        <v>176</v>
      </c>
      <c r="D194" s="189">
        <v>26.91</v>
      </c>
      <c r="E194" s="188" t="s">
        <v>499</v>
      </c>
      <c r="F194" s="188" t="s">
        <v>505</v>
      </c>
      <c r="G194" s="188" t="s">
        <v>251</v>
      </c>
      <c r="H194" s="188" t="s">
        <v>3319</v>
      </c>
      <c r="I194" s="181">
        <f>SUMIFS(STIMA!$O$2:$O$48,STIMA!$G$2:$G$48,EP!I$1,STIMA!$E$2:$E$48,EP!$A194)</f>
        <v>0</v>
      </c>
      <c r="J194" s="182">
        <f t="shared" ref="J194:J257" si="12">I194/$J$1</f>
        <v>0</v>
      </c>
      <c r="K194" s="181">
        <f>SUMIFS(STIMA!$O$2:$O$48,STIMA!$G$2:$G$48,EP!K$1,STIMA!$E$2:$E$48,EP!$A194)</f>
        <v>0</v>
      </c>
      <c r="L194" s="182">
        <f t="shared" ref="L194:L257" si="13">K194/$L$1</f>
        <v>0</v>
      </c>
      <c r="M194" s="183">
        <f t="shared" ref="M194:M257" si="14">I194+K194</f>
        <v>0</v>
      </c>
      <c r="N194" s="182">
        <f t="shared" ref="N194:N257" si="15">M194/$N$1</f>
        <v>0</v>
      </c>
      <c r="Q194" s="184"/>
    </row>
    <row r="195" spans="1:17" ht="12" customHeight="1" x14ac:dyDescent="0.2">
      <c r="A195" s="188" t="s">
        <v>514</v>
      </c>
      <c r="B195" s="188" t="s">
        <v>515</v>
      </c>
      <c r="C195" s="188" t="s">
        <v>176</v>
      </c>
      <c r="D195" s="189">
        <v>33.200000000000003</v>
      </c>
      <c r="E195" s="188" t="s">
        <v>499</v>
      </c>
      <c r="F195" s="188" t="s">
        <v>505</v>
      </c>
      <c r="G195" s="188" t="s">
        <v>251</v>
      </c>
      <c r="H195" s="188" t="s">
        <v>3319</v>
      </c>
      <c r="I195" s="181">
        <f>SUMIFS(STIMA!$O$2:$O$48,STIMA!$G$2:$G$48,EP!I$1,STIMA!$E$2:$E$48,EP!$A195)</f>
        <v>0</v>
      </c>
      <c r="J195" s="182">
        <f t="shared" si="12"/>
        <v>0</v>
      </c>
      <c r="K195" s="181">
        <f>SUMIFS(STIMA!$O$2:$O$48,STIMA!$G$2:$G$48,EP!K$1,STIMA!$E$2:$E$48,EP!$A195)</f>
        <v>0</v>
      </c>
      <c r="L195" s="182">
        <f t="shared" si="13"/>
        <v>0</v>
      </c>
      <c r="M195" s="183">
        <f t="shared" si="14"/>
        <v>0</v>
      </c>
      <c r="N195" s="182">
        <f t="shared" si="15"/>
        <v>0</v>
      </c>
      <c r="Q195" s="184"/>
    </row>
    <row r="196" spans="1:17" ht="12" customHeight="1" x14ac:dyDescent="0.2">
      <c r="A196" s="188" t="s">
        <v>516</v>
      </c>
      <c r="B196" s="188" t="s">
        <v>517</v>
      </c>
      <c r="C196" s="188" t="s">
        <v>176</v>
      </c>
      <c r="D196" s="189">
        <v>37.1</v>
      </c>
      <c r="E196" s="188" t="s">
        <v>499</v>
      </c>
      <c r="F196" s="188" t="s">
        <v>505</v>
      </c>
      <c r="G196" s="188" t="s">
        <v>251</v>
      </c>
      <c r="H196" s="188" t="s">
        <v>3319</v>
      </c>
      <c r="I196" s="181">
        <f>SUMIFS(STIMA!$O$2:$O$48,STIMA!$G$2:$G$48,EP!I$1,STIMA!$E$2:$E$48,EP!$A196)</f>
        <v>0</v>
      </c>
      <c r="J196" s="182">
        <f t="shared" si="12"/>
        <v>0</v>
      </c>
      <c r="K196" s="181">
        <f>SUMIFS(STIMA!$O$2:$O$48,STIMA!$G$2:$G$48,EP!K$1,STIMA!$E$2:$E$48,EP!$A196)</f>
        <v>0</v>
      </c>
      <c r="L196" s="182">
        <f t="shared" si="13"/>
        <v>0</v>
      </c>
      <c r="M196" s="183">
        <f t="shared" si="14"/>
        <v>0</v>
      </c>
      <c r="N196" s="182">
        <f t="shared" si="15"/>
        <v>0</v>
      </c>
      <c r="Q196" s="184"/>
    </row>
    <row r="197" spans="1:17" ht="12" customHeight="1" x14ac:dyDescent="0.2">
      <c r="A197" s="188" t="s">
        <v>518</v>
      </c>
      <c r="B197" s="188" t="s">
        <v>519</v>
      </c>
      <c r="C197" s="190" t="s">
        <v>176</v>
      </c>
      <c r="D197" s="189">
        <v>36.770000000000003</v>
      </c>
      <c r="E197" s="188" t="s">
        <v>499</v>
      </c>
      <c r="F197" s="188" t="s">
        <v>520</v>
      </c>
      <c r="G197" s="188" t="s">
        <v>251</v>
      </c>
      <c r="H197" s="188" t="s">
        <v>3319</v>
      </c>
      <c r="I197" s="181">
        <f>SUMIFS(STIMA!$O$2:$O$48,STIMA!$G$2:$G$48,EP!I$1,STIMA!$E$2:$E$48,EP!$A197)</f>
        <v>0</v>
      </c>
      <c r="J197" s="182">
        <f t="shared" si="12"/>
        <v>0</v>
      </c>
      <c r="K197" s="181">
        <f>SUMIFS(STIMA!$O$2:$O$48,STIMA!$G$2:$G$48,EP!K$1,STIMA!$E$2:$E$48,EP!$A197)</f>
        <v>0</v>
      </c>
      <c r="L197" s="182">
        <f t="shared" si="13"/>
        <v>0</v>
      </c>
      <c r="M197" s="183">
        <f t="shared" si="14"/>
        <v>0</v>
      </c>
      <c r="N197" s="182">
        <f t="shared" si="15"/>
        <v>0</v>
      </c>
      <c r="Q197" s="184"/>
    </row>
    <row r="198" spans="1:17" ht="12" customHeight="1" x14ac:dyDescent="0.2">
      <c r="A198" s="188" t="s">
        <v>521</v>
      </c>
      <c r="B198" s="188" t="s">
        <v>522</v>
      </c>
      <c r="C198" s="188"/>
      <c r="D198" s="189"/>
      <c r="E198" s="188" t="s">
        <v>499</v>
      </c>
      <c r="F198" s="188" t="s">
        <v>523</v>
      </c>
      <c r="G198" s="188" t="s">
        <v>251</v>
      </c>
      <c r="H198" s="188" t="s">
        <v>3319</v>
      </c>
      <c r="I198" s="181">
        <f>SUMIFS(STIMA!$O$2:$O$48,STIMA!$G$2:$G$48,EP!I$1,STIMA!$E$2:$E$48,EP!$A198)</f>
        <v>0</v>
      </c>
      <c r="J198" s="182">
        <f t="shared" si="12"/>
        <v>0</v>
      </c>
      <c r="K198" s="181">
        <f>SUMIFS(STIMA!$O$2:$O$48,STIMA!$G$2:$G$48,EP!K$1,STIMA!$E$2:$E$48,EP!$A198)</f>
        <v>0</v>
      </c>
      <c r="L198" s="182">
        <f t="shared" si="13"/>
        <v>0</v>
      </c>
      <c r="M198" s="183">
        <f t="shared" si="14"/>
        <v>0</v>
      </c>
      <c r="N198" s="182">
        <f t="shared" si="15"/>
        <v>0</v>
      </c>
      <c r="Q198" s="184"/>
    </row>
    <row r="199" spans="1:17" ht="12" customHeight="1" x14ac:dyDescent="0.2">
      <c r="A199" s="188" t="s">
        <v>524</v>
      </c>
      <c r="B199" s="188" t="s">
        <v>525</v>
      </c>
      <c r="C199" s="188" t="s">
        <v>427</v>
      </c>
      <c r="D199" s="189">
        <v>137.91</v>
      </c>
      <c r="E199" s="188" t="s">
        <v>499</v>
      </c>
      <c r="F199" s="188" t="s">
        <v>523</v>
      </c>
      <c r="G199" s="188" t="s">
        <v>251</v>
      </c>
      <c r="H199" s="188" t="s">
        <v>3319</v>
      </c>
      <c r="I199" s="181">
        <f>SUMIFS(STIMA!$O$2:$O$48,STIMA!$G$2:$G$48,EP!I$1,STIMA!$E$2:$E$48,EP!$A199)</f>
        <v>0</v>
      </c>
      <c r="J199" s="182">
        <f t="shared" si="12"/>
        <v>0</v>
      </c>
      <c r="K199" s="181">
        <f>SUMIFS(STIMA!$O$2:$O$48,STIMA!$G$2:$G$48,EP!K$1,STIMA!$E$2:$E$48,EP!$A199)</f>
        <v>0</v>
      </c>
      <c r="L199" s="182">
        <f t="shared" si="13"/>
        <v>0</v>
      </c>
      <c r="M199" s="183">
        <f t="shared" si="14"/>
        <v>0</v>
      </c>
      <c r="N199" s="182">
        <f t="shared" si="15"/>
        <v>0</v>
      </c>
      <c r="Q199" s="184"/>
    </row>
    <row r="200" spans="1:17" ht="12" customHeight="1" x14ac:dyDescent="0.2">
      <c r="A200" s="188" t="s">
        <v>526</v>
      </c>
      <c r="B200" s="188" t="s">
        <v>527</v>
      </c>
      <c r="C200" s="188" t="s">
        <v>427</v>
      </c>
      <c r="D200" s="189">
        <v>245.54</v>
      </c>
      <c r="E200" s="188" t="s">
        <v>499</v>
      </c>
      <c r="F200" s="188" t="s">
        <v>523</v>
      </c>
      <c r="G200" s="188" t="s">
        <v>251</v>
      </c>
      <c r="H200" s="188" t="s">
        <v>3319</v>
      </c>
      <c r="I200" s="181">
        <f>SUMIFS(STIMA!$O$2:$O$48,STIMA!$G$2:$G$48,EP!I$1,STIMA!$E$2:$E$48,EP!$A200)</f>
        <v>0</v>
      </c>
      <c r="J200" s="182">
        <f t="shared" si="12"/>
        <v>0</v>
      </c>
      <c r="K200" s="181">
        <f>SUMIFS(STIMA!$O$2:$O$48,STIMA!$G$2:$G$48,EP!K$1,STIMA!$E$2:$E$48,EP!$A200)</f>
        <v>0</v>
      </c>
      <c r="L200" s="182">
        <f t="shared" si="13"/>
        <v>0</v>
      </c>
      <c r="M200" s="183">
        <f t="shared" si="14"/>
        <v>0</v>
      </c>
      <c r="N200" s="182">
        <f t="shared" si="15"/>
        <v>0</v>
      </c>
      <c r="Q200" s="184"/>
    </row>
    <row r="201" spans="1:17" ht="12" customHeight="1" x14ac:dyDescent="0.2">
      <c r="A201" s="188" t="s">
        <v>528</v>
      </c>
      <c r="B201" s="188" t="s">
        <v>529</v>
      </c>
      <c r="C201" s="188" t="s">
        <v>427</v>
      </c>
      <c r="D201" s="189">
        <v>840.62</v>
      </c>
      <c r="E201" s="188" t="s">
        <v>499</v>
      </c>
      <c r="F201" s="188" t="s">
        <v>523</v>
      </c>
      <c r="G201" s="188" t="s">
        <v>251</v>
      </c>
      <c r="H201" s="188" t="s">
        <v>3319</v>
      </c>
      <c r="I201" s="181">
        <f>SUMIFS(STIMA!$O$2:$O$48,STIMA!$G$2:$G$48,EP!I$1,STIMA!$E$2:$E$48,EP!$A201)</f>
        <v>0</v>
      </c>
      <c r="J201" s="182">
        <f t="shared" si="12"/>
        <v>0</v>
      </c>
      <c r="K201" s="181">
        <f>SUMIFS(STIMA!$O$2:$O$48,STIMA!$G$2:$G$48,EP!K$1,STIMA!$E$2:$E$48,EP!$A201)</f>
        <v>0</v>
      </c>
      <c r="L201" s="182">
        <f t="shared" si="13"/>
        <v>0</v>
      </c>
      <c r="M201" s="183">
        <f t="shared" si="14"/>
        <v>0</v>
      </c>
      <c r="N201" s="182">
        <f t="shared" si="15"/>
        <v>0</v>
      </c>
      <c r="Q201" s="184"/>
    </row>
    <row r="202" spans="1:17" ht="12" customHeight="1" x14ac:dyDescent="0.2">
      <c r="A202" s="188" t="s">
        <v>530</v>
      </c>
      <c r="B202" s="188" t="s">
        <v>531</v>
      </c>
      <c r="C202" s="188" t="s">
        <v>427</v>
      </c>
      <c r="D202" s="189">
        <v>1230.8900000000001</v>
      </c>
      <c r="E202" s="188" t="s">
        <v>499</v>
      </c>
      <c r="F202" s="188" t="s">
        <v>523</v>
      </c>
      <c r="G202" s="188" t="s">
        <v>251</v>
      </c>
      <c r="H202" s="188" t="s">
        <v>3319</v>
      </c>
      <c r="I202" s="181">
        <f>SUMIFS(STIMA!$O$2:$O$48,STIMA!$G$2:$G$48,EP!I$1,STIMA!$E$2:$E$48,EP!$A202)</f>
        <v>0</v>
      </c>
      <c r="J202" s="182">
        <f t="shared" si="12"/>
        <v>0</v>
      </c>
      <c r="K202" s="181">
        <f>SUMIFS(STIMA!$O$2:$O$48,STIMA!$G$2:$G$48,EP!K$1,STIMA!$E$2:$E$48,EP!$A202)</f>
        <v>0</v>
      </c>
      <c r="L202" s="182">
        <f t="shared" si="13"/>
        <v>0</v>
      </c>
      <c r="M202" s="183">
        <f t="shared" si="14"/>
        <v>0</v>
      </c>
      <c r="N202" s="182">
        <f t="shared" si="15"/>
        <v>0</v>
      </c>
      <c r="Q202" s="184"/>
    </row>
    <row r="203" spans="1:17" ht="12" customHeight="1" x14ac:dyDescent="0.2">
      <c r="A203" s="188" t="s">
        <v>532</v>
      </c>
      <c r="B203" s="188" t="s">
        <v>533</v>
      </c>
      <c r="C203" s="188" t="s">
        <v>427</v>
      </c>
      <c r="D203" s="189">
        <v>1748.43</v>
      </c>
      <c r="E203" s="188" t="s">
        <v>499</v>
      </c>
      <c r="F203" s="188" t="s">
        <v>523</v>
      </c>
      <c r="G203" s="188" t="s">
        <v>251</v>
      </c>
      <c r="H203" s="188" t="s">
        <v>3319</v>
      </c>
      <c r="I203" s="181">
        <f>SUMIFS(STIMA!$O$2:$O$48,STIMA!$G$2:$G$48,EP!I$1,STIMA!$E$2:$E$48,EP!$A203)</f>
        <v>0</v>
      </c>
      <c r="J203" s="182">
        <f t="shared" si="12"/>
        <v>0</v>
      </c>
      <c r="K203" s="181">
        <f>SUMIFS(STIMA!$O$2:$O$48,STIMA!$G$2:$G$48,EP!K$1,STIMA!$E$2:$E$48,EP!$A203)</f>
        <v>0</v>
      </c>
      <c r="L203" s="182">
        <f t="shared" si="13"/>
        <v>0</v>
      </c>
      <c r="M203" s="183">
        <f t="shared" si="14"/>
        <v>0</v>
      </c>
      <c r="N203" s="182">
        <f t="shared" si="15"/>
        <v>0</v>
      </c>
      <c r="Q203" s="184"/>
    </row>
    <row r="204" spans="1:17" ht="12" customHeight="1" x14ac:dyDescent="0.2">
      <c r="A204" s="188" t="s">
        <v>534</v>
      </c>
      <c r="B204" s="188" t="s">
        <v>3349</v>
      </c>
      <c r="C204" s="188"/>
      <c r="D204" s="189"/>
      <c r="E204" s="188" t="s">
        <v>535</v>
      </c>
      <c r="F204" s="188" t="s">
        <v>536</v>
      </c>
      <c r="G204" s="188" t="s">
        <v>251</v>
      </c>
      <c r="H204" s="188" t="s">
        <v>3319</v>
      </c>
      <c r="I204" s="181">
        <f>SUMIFS(STIMA!$O$2:$O$48,STIMA!$G$2:$G$48,EP!I$1,STIMA!$E$2:$E$48,EP!$A204)</f>
        <v>0</v>
      </c>
      <c r="J204" s="182">
        <f t="shared" si="12"/>
        <v>0</v>
      </c>
      <c r="K204" s="181">
        <f>SUMIFS(STIMA!$O$2:$O$48,STIMA!$G$2:$G$48,EP!K$1,STIMA!$E$2:$E$48,EP!$A204)</f>
        <v>0</v>
      </c>
      <c r="L204" s="182">
        <f t="shared" si="13"/>
        <v>0</v>
      </c>
      <c r="M204" s="183">
        <f t="shared" si="14"/>
        <v>0</v>
      </c>
      <c r="N204" s="182">
        <f t="shared" si="15"/>
        <v>0</v>
      </c>
      <c r="Q204" s="184"/>
    </row>
    <row r="205" spans="1:17" ht="12" customHeight="1" x14ac:dyDescent="0.2">
      <c r="A205" s="188" t="s">
        <v>537</v>
      </c>
      <c r="B205" s="188" t="s">
        <v>542</v>
      </c>
      <c r="C205" s="190" t="s">
        <v>344</v>
      </c>
      <c r="D205" s="189">
        <v>2.85</v>
      </c>
      <c r="E205" s="188" t="s">
        <v>535</v>
      </c>
      <c r="F205" s="188" t="s">
        <v>536</v>
      </c>
      <c r="G205" s="188" t="s">
        <v>251</v>
      </c>
      <c r="H205" s="188" t="s">
        <v>3319</v>
      </c>
      <c r="I205" s="181">
        <f>SUMIFS(STIMA!$O$2:$O$48,STIMA!$G$2:$G$48,EP!I$1,STIMA!$E$2:$E$48,EP!$A205)</f>
        <v>0</v>
      </c>
      <c r="J205" s="182">
        <f t="shared" si="12"/>
        <v>0</v>
      </c>
      <c r="K205" s="181">
        <f>SUMIFS(STIMA!$O$2:$O$48,STIMA!$G$2:$G$48,EP!K$1,STIMA!$E$2:$E$48,EP!$A205)</f>
        <v>0</v>
      </c>
      <c r="L205" s="182">
        <f t="shared" si="13"/>
        <v>0</v>
      </c>
      <c r="M205" s="183">
        <f t="shared" si="14"/>
        <v>0</v>
      </c>
      <c r="N205" s="182">
        <f t="shared" si="15"/>
        <v>0</v>
      </c>
      <c r="Q205" s="184"/>
    </row>
    <row r="206" spans="1:17" ht="12" customHeight="1" x14ac:dyDescent="0.2">
      <c r="A206" s="188" t="s">
        <v>538</v>
      </c>
      <c r="B206" s="188" t="s">
        <v>544</v>
      </c>
      <c r="C206" s="188" t="s">
        <v>344</v>
      </c>
      <c r="D206" s="189">
        <v>2.57</v>
      </c>
      <c r="E206" s="188" t="s">
        <v>535</v>
      </c>
      <c r="F206" s="188" t="s">
        <v>536</v>
      </c>
      <c r="G206" s="188" t="s">
        <v>251</v>
      </c>
      <c r="H206" s="188" t="s">
        <v>3319</v>
      </c>
      <c r="I206" s="181">
        <f>SUMIFS(STIMA!$O$2:$O$48,STIMA!$G$2:$G$48,EP!I$1,STIMA!$E$2:$E$48,EP!$A206)</f>
        <v>0</v>
      </c>
      <c r="J206" s="182">
        <f t="shared" si="12"/>
        <v>0</v>
      </c>
      <c r="K206" s="181">
        <f>SUMIFS(STIMA!$O$2:$O$48,STIMA!$G$2:$G$48,EP!K$1,STIMA!$E$2:$E$48,EP!$A206)</f>
        <v>0</v>
      </c>
      <c r="L206" s="182">
        <f t="shared" si="13"/>
        <v>0</v>
      </c>
      <c r="M206" s="183">
        <f t="shared" si="14"/>
        <v>0</v>
      </c>
      <c r="N206" s="182">
        <f t="shared" si="15"/>
        <v>0</v>
      </c>
      <c r="Q206" s="184"/>
    </row>
    <row r="207" spans="1:17" ht="12" customHeight="1" x14ac:dyDescent="0.2">
      <c r="A207" s="188" t="s">
        <v>539</v>
      </c>
      <c r="B207" s="188" t="s">
        <v>540</v>
      </c>
      <c r="C207" s="188"/>
      <c r="D207" s="189"/>
      <c r="E207" s="188" t="s">
        <v>535</v>
      </c>
      <c r="F207" s="188" t="s">
        <v>536</v>
      </c>
      <c r="G207" s="188" t="s">
        <v>251</v>
      </c>
      <c r="H207" s="188" t="s">
        <v>3319</v>
      </c>
      <c r="I207" s="181">
        <f>SUMIFS(STIMA!$O$2:$O$48,STIMA!$G$2:$G$48,EP!I$1,STIMA!$E$2:$E$48,EP!$A207)</f>
        <v>0</v>
      </c>
      <c r="J207" s="182">
        <f t="shared" si="12"/>
        <v>0</v>
      </c>
      <c r="K207" s="181">
        <f>SUMIFS(STIMA!$O$2:$O$48,STIMA!$G$2:$G$48,EP!K$1,STIMA!$E$2:$E$48,EP!$A207)</f>
        <v>0</v>
      </c>
      <c r="L207" s="182">
        <f t="shared" si="13"/>
        <v>0</v>
      </c>
      <c r="M207" s="183">
        <f t="shared" si="14"/>
        <v>0</v>
      </c>
      <c r="N207" s="182">
        <f t="shared" si="15"/>
        <v>0</v>
      </c>
      <c r="Q207" s="184"/>
    </row>
    <row r="208" spans="1:17" ht="12" customHeight="1" x14ac:dyDescent="0.2">
      <c r="A208" s="188" t="s">
        <v>541</v>
      </c>
      <c r="B208" s="188" t="s">
        <v>542</v>
      </c>
      <c r="C208" s="188" t="s">
        <v>344</v>
      </c>
      <c r="D208" s="189">
        <v>2.57</v>
      </c>
      <c r="E208" s="188" t="s">
        <v>535</v>
      </c>
      <c r="F208" s="188" t="s">
        <v>536</v>
      </c>
      <c r="G208" s="188" t="s">
        <v>251</v>
      </c>
      <c r="H208" s="188" t="s">
        <v>3319</v>
      </c>
      <c r="I208" s="181">
        <f>SUMIFS(STIMA!$O$2:$O$48,STIMA!$G$2:$G$48,EP!I$1,STIMA!$E$2:$E$48,EP!$A208)</f>
        <v>0</v>
      </c>
      <c r="J208" s="182">
        <f t="shared" si="12"/>
        <v>0</v>
      </c>
      <c r="K208" s="181">
        <f>SUMIFS(STIMA!$O$2:$O$48,STIMA!$G$2:$G$48,EP!K$1,STIMA!$E$2:$E$48,EP!$A208)</f>
        <v>0</v>
      </c>
      <c r="L208" s="182">
        <f t="shared" si="13"/>
        <v>0</v>
      </c>
      <c r="M208" s="183">
        <f t="shared" si="14"/>
        <v>0</v>
      </c>
      <c r="N208" s="182">
        <f t="shared" si="15"/>
        <v>0</v>
      </c>
      <c r="Q208" s="184"/>
    </row>
    <row r="209" spans="1:17" ht="12" customHeight="1" x14ac:dyDescent="0.2">
      <c r="A209" s="188" t="s">
        <v>543</v>
      </c>
      <c r="B209" s="188" t="s">
        <v>544</v>
      </c>
      <c r="C209" s="188" t="s">
        <v>344</v>
      </c>
      <c r="D209" s="189">
        <v>2.56</v>
      </c>
      <c r="E209" s="188" t="s">
        <v>535</v>
      </c>
      <c r="F209" s="188" t="s">
        <v>536</v>
      </c>
      <c r="G209" s="188" t="s">
        <v>251</v>
      </c>
      <c r="H209" s="188" t="s">
        <v>3319</v>
      </c>
      <c r="I209" s="181">
        <f>SUMIFS(STIMA!$O$2:$O$48,STIMA!$G$2:$G$48,EP!I$1,STIMA!$E$2:$E$48,EP!$A209)</f>
        <v>0</v>
      </c>
      <c r="J209" s="182">
        <f t="shared" si="12"/>
        <v>0</v>
      </c>
      <c r="K209" s="181">
        <f>SUMIFS(STIMA!$O$2:$O$48,STIMA!$G$2:$G$48,EP!K$1,STIMA!$E$2:$E$48,EP!$A209)</f>
        <v>0</v>
      </c>
      <c r="L209" s="182">
        <f t="shared" si="13"/>
        <v>0</v>
      </c>
      <c r="M209" s="183">
        <f t="shared" si="14"/>
        <v>0</v>
      </c>
      <c r="N209" s="182">
        <f t="shared" si="15"/>
        <v>0</v>
      </c>
      <c r="Q209" s="184"/>
    </row>
    <row r="210" spans="1:17" ht="12" customHeight="1" x14ac:dyDescent="0.2">
      <c r="A210" s="188" t="s">
        <v>545</v>
      </c>
      <c r="B210" s="188" t="s">
        <v>546</v>
      </c>
      <c r="C210" s="188"/>
      <c r="D210" s="189"/>
      <c r="E210" s="188" t="s">
        <v>535</v>
      </c>
      <c r="F210" s="188" t="s">
        <v>536</v>
      </c>
      <c r="G210" s="188" t="s">
        <v>251</v>
      </c>
      <c r="H210" s="188" t="s">
        <v>3319</v>
      </c>
      <c r="I210" s="181">
        <f>SUMIFS(STIMA!$O$2:$O$48,STIMA!$G$2:$G$48,EP!I$1,STIMA!$E$2:$E$48,EP!$A210)</f>
        <v>0</v>
      </c>
      <c r="J210" s="182">
        <f t="shared" si="12"/>
        <v>0</v>
      </c>
      <c r="K210" s="181">
        <f>SUMIFS(STIMA!$O$2:$O$48,STIMA!$G$2:$G$48,EP!K$1,STIMA!$E$2:$E$48,EP!$A210)</f>
        <v>0</v>
      </c>
      <c r="L210" s="182">
        <f t="shared" si="13"/>
        <v>0</v>
      </c>
      <c r="M210" s="183">
        <f t="shared" si="14"/>
        <v>0</v>
      </c>
      <c r="N210" s="182">
        <f t="shared" si="15"/>
        <v>0</v>
      </c>
      <c r="Q210" s="184"/>
    </row>
    <row r="211" spans="1:17" ht="12" customHeight="1" x14ac:dyDescent="0.2">
      <c r="A211" s="188" t="s">
        <v>3350</v>
      </c>
      <c r="B211" s="188" t="s">
        <v>542</v>
      </c>
      <c r="C211" s="190" t="s">
        <v>344</v>
      </c>
      <c r="D211" s="189">
        <v>3.42</v>
      </c>
      <c r="E211" s="188" t="s">
        <v>535</v>
      </c>
      <c r="F211" s="188" t="s">
        <v>536</v>
      </c>
      <c r="G211" s="188" t="s">
        <v>251</v>
      </c>
      <c r="H211" s="188" t="s">
        <v>3319</v>
      </c>
      <c r="I211" s="181">
        <f>SUMIFS(STIMA!$O$2:$O$48,STIMA!$G$2:$G$48,EP!I$1,STIMA!$E$2:$E$48,EP!$A211)</f>
        <v>0</v>
      </c>
      <c r="J211" s="182">
        <f t="shared" si="12"/>
        <v>0</v>
      </c>
      <c r="K211" s="181">
        <f>SUMIFS(STIMA!$O$2:$O$48,STIMA!$G$2:$G$48,EP!K$1,STIMA!$E$2:$E$48,EP!$A211)</f>
        <v>0</v>
      </c>
      <c r="L211" s="182">
        <f t="shared" si="13"/>
        <v>0</v>
      </c>
      <c r="M211" s="183">
        <f t="shared" si="14"/>
        <v>0</v>
      </c>
      <c r="N211" s="182">
        <f t="shared" si="15"/>
        <v>0</v>
      </c>
      <c r="Q211" s="184"/>
    </row>
    <row r="212" spans="1:17" ht="12" customHeight="1" x14ac:dyDescent="0.2">
      <c r="A212" s="188" t="s">
        <v>547</v>
      </c>
      <c r="B212" s="188" t="s">
        <v>544</v>
      </c>
      <c r="C212" s="188" t="s">
        <v>344</v>
      </c>
      <c r="D212" s="189">
        <v>3.15</v>
      </c>
      <c r="E212" s="188" t="s">
        <v>535</v>
      </c>
      <c r="F212" s="188" t="s">
        <v>536</v>
      </c>
      <c r="G212" s="188" t="s">
        <v>251</v>
      </c>
      <c r="H212" s="188" t="s">
        <v>3319</v>
      </c>
      <c r="I212" s="181">
        <f>SUMIFS(STIMA!$O$2:$O$48,STIMA!$G$2:$G$48,EP!I$1,STIMA!$E$2:$E$48,EP!$A212)</f>
        <v>0</v>
      </c>
      <c r="J212" s="182">
        <f t="shared" si="12"/>
        <v>0</v>
      </c>
      <c r="K212" s="181">
        <f>SUMIFS(STIMA!$O$2:$O$48,STIMA!$G$2:$G$48,EP!K$1,STIMA!$E$2:$E$48,EP!$A212)</f>
        <v>0</v>
      </c>
      <c r="L212" s="182">
        <f t="shared" si="13"/>
        <v>0</v>
      </c>
      <c r="M212" s="183">
        <f t="shared" si="14"/>
        <v>0</v>
      </c>
      <c r="N212" s="182">
        <f t="shared" si="15"/>
        <v>0</v>
      </c>
      <c r="Q212" s="184"/>
    </row>
    <row r="213" spans="1:17" ht="12" customHeight="1" x14ac:dyDescent="0.2">
      <c r="A213" s="188" t="s">
        <v>3351</v>
      </c>
      <c r="B213" s="188" t="s">
        <v>549</v>
      </c>
      <c r="C213" s="188"/>
      <c r="D213" s="189"/>
      <c r="E213" s="188" t="s">
        <v>535</v>
      </c>
      <c r="F213" s="188" t="s">
        <v>536</v>
      </c>
      <c r="G213" s="188" t="s">
        <v>251</v>
      </c>
      <c r="H213" s="188" t="s">
        <v>3319</v>
      </c>
      <c r="I213" s="181">
        <f>SUMIFS(STIMA!$O$2:$O$48,STIMA!$G$2:$G$48,EP!I$1,STIMA!$E$2:$E$48,EP!$A213)</f>
        <v>0</v>
      </c>
      <c r="J213" s="182">
        <f t="shared" si="12"/>
        <v>0</v>
      </c>
      <c r="K213" s="181">
        <f>SUMIFS(STIMA!$O$2:$O$48,STIMA!$G$2:$G$48,EP!K$1,STIMA!$E$2:$E$48,EP!$A213)</f>
        <v>0</v>
      </c>
      <c r="L213" s="182">
        <f t="shared" si="13"/>
        <v>0</v>
      </c>
      <c r="M213" s="183">
        <f t="shared" si="14"/>
        <v>0</v>
      </c>
      <c r="N213" s="182">
        <f t="shared" si="15"/>
        <v>0</v>
      </c>
      <c r="Q213" s="184"/>
    </row>
    <row r="214" spans="1:17" ht="12" customHeight="1" x14ac:dyDescent="0.2">
      <c r="A214" s="188" t="s">
        <v>3352</v>
      </c>
      <c r="B214" s="188" t="s">
        <v>542</v>
      </c>
      <c r="C214" s="190" t="s">
        <v>344</v>
      </c>
      <c r="D214" s="189">
        <v>3.16</v>
      </c>
      <c r="E214" s="188" t="s">
        <v>535</v>
      </c>
      <c r="F214" s="188" t="s">
        <v>536</v>
      </c>
      <c r="G214" s="188" t="s">
        <v>251</v>
      </c>
      <c r="H214" s="188" t="s">
        <v>3319</v>
      </c>
      <c r="I214" s="181">
        <f>SUMIFS(STIMA!$O$2:$O$48,STIMA!$G$2:$G$48,EP!I$1,STIMA!$E$2:$E$48,EP!$A214)</f>
        <v>0</v>
      </c>
      <c r="J214" s="182">
        <f t="shared" si="12"/>
        <v>0</v>
      </c>
      <c r="K214" s="181">
        <f>SUMIFS(STIMA!$O$2:$O$48,STIMA!$G$2:$G$48,EP!K$1,STIMA!$E$2:$E$48,EP!$A214)</f>
        <v>0</v>
      </c>
      <c r="L214" s="182">
        <f t="shared" si="13"/>
        <v>0</v>
      </c>
      <c r="M214" s="183">
        <f t="shared" si="14"/>
        <v>0</v>
      </c>
      <c r="N214" s="182">
        <f t="shared" si="15"/>
        <v>0</v>
      </c>
      <c r="Q214" s="184"/>
    </row>
    <row r="215" spans="1:17" ht="12" customHeight="1" x14ac:dyDescent="0.2">
      <c r="A215" s="188" t="s">
        <v>3353</v>
      </c>
      <c r="B215" s="188" t="s">
        <v>544</v>
      </c>
      <c r="C215" s="188" t="s">
        <v>344</v>
      </c>
      <c r="D215" s="189">
        <v>3.11</v>
      </c>
      <c r="E215" s="188" t="s">
        <v>535</v>
      </c>
      <c r="F215" s="188" t="s">
        <v>536</v>
      </c>
      <c r="G215" s="188" t="s">
        <v>251</v>
      </c>
      <c r="H215" s="188" t="s">
        <v>3319</v>
      </c>
      <c r="I215" s="181">
        <f>SUMIFS(STIMA!$O$2:$O$48,STIMA!$G$2:$G$48,EP!I$1,STIMA!$E$2:$E$48,EP!$A215)</f>
        <v>0</v>
      </c>
      <c r="J215" s="182">
        <f t="shared" si="12"/>
        <v>0</v>
      </c>
      <c r="K215" s="181">
        <f>SUMIFS(STIMA!$O$2:$O$48,STIMA!$G$2:$G$48,EP!K$1,STIMA!$E$2:$E$48,EP!$A215)</f>
        <v>0</v>
      </c>
      <c r="L215" s="182">
        <f t="shared" si="13"/>
        <v>0</v>
      </c>
      <c r="M215" s="183">
        <f t="shared" si="14"/>
        <v>0</v>
      </c>
      <c r="N215" s="182">
        <f t="shared" si="15"/>
        <v>0</v>
      </c>
      <c r="Q215" s="184"/>
    </row>
    <row r="216" spans="1:17" ht="12" customHeight="1" x14ac:dyDescent="0.2">
      <c r="A216" s="188" t="s">
        <v>548</v>
      </c>
      <c r="B216" s="188" t="s">
        <v>3354</v>
      </c>
      <c r="C216" s="188"/>
      <c r="D216" s="189"/>
      <c r="E216" s="188" t="s">
        <v>535</v>
      </c>
      <c r="F216" s="188" t="s">
        <v>536</v>
      </c>
      <c r="G216" s="188" t="s">
        <v>251</v>
      </c>
      <c r="H216" s="188" t="s">
        <v>3319</v>
      </c>
      <c r="I216" s="181">
        <f>SUMIFS(STIMA!$O$2:$O$48,STIMA!$G$2:$G$48,EP!I$1,STIMA!$E$2:$E$48,EP!$A216)</f>
        <v>0</v>
      </c>
      <c r="J216" s="182">
        <f t="shared" si="12"/>
        <v>0</v>
      </c>
      <c r="K216" s="181">
        <f>SUMIFS(STIMA!$O$2:$O$48,STIMA!$G$2:$G$48,EP!K$1,STIMA!$E$2:$E$48,EP!$A216)</f>
        <v>0</v>
      </c>
      <c r="L216" s="182">
        <f t="shared" si="13"/>
        <v>0</v>
      </c>
      <c r="M216" s="183">
        <f t="shared" si="14"/>
        <v>0</v>
      </c>
      <c r="N216" s="182">
        <f t="shared" si="15"/>
        <v>0</v>
      </c>
      <c r="Q216" s="184"/>
    </row>
    <row r="217" spans="1:17" ht="12" customHeight="1" x14ac:dyDescent="0.2">
      <c r="A217" s="188" t="s">
        <v>3355</v>
      </c>
      <c r="B217" s="188" t="s">
        <v>542</v>
      </c>
      <c r="C217" s="190" t="s">
        <v>344</v>
      </c>
      <c r="D217" s="189">
        <v>3.1</v>
      </c>
      <c r="E217" s="188" t="s">
        <v>535</v>
      </c>
      <c r="F217" s="188" t="s">
        <v>536</v>
      </c>
      <c r="G217" s="188" t="s">
        <v>251</v>
      </c>
      <c r="H217" s="188" t="s">
        <v>3319</v>
      </c>
      <c r="I217" s="181">
        <f>SUMIFS(STIMA!$O$2:$O$48,STIMA!$G$2:$G$48,EP!I$1,STIMA!$E$2:$E$48,EP!$A217)</f>
        <v>0</v>
      </c>
      <c r="J217" s="182">
        <f t="shared" si="12"/>
        <v>0</v>
      </c>
      <c r="K217" s="181">
        <f>SUMIFS(STIMA!$O$2:$O$48,STIMA!$G$2:$G$48,EP!K$1,STIMA!$E$2:$E$48,EP!$A217)</f>
        <v>0</v>
      </c>
      <c r="L217" s="182">
        <f t="shared" si="13"/>
        <v>0</v>
      </c>
      <c r="M217" s="183">
        <f t="shared" si="14"/>
        <v>0</v>
      </c>
      <c r="N217" s="182">
        <f t="shared" si="15"/>
        <v>0</v>
      </c>
      <c r="Q217" s="184"/>
    </row>
    <row r="218" spans="1:17" ht="12" customHeight="1" x14ac:dyDescent="0.2">
      <c r="A218" s="188" t="s">
        <v>550</v>
      </c>
      <c r="B218" s="188" t="s">
        <v>544</v>
      </c>
      <c r="C218" s="188" t="s">
        <v>344</v>
      </c>
      <c r="D218" s="189">
        <v>3.07</v>
      </c>
      <c r="E218" s="188" t="s">
        <v>535</v>
      </c>
      <c r="F218" s="188" t="s">
        <v>536</v>
      </c>
      <c r="G218" s="188" t="s">
        <v>251</v>
      </c>
      <c r="H218" s="188" t="s">
        <v>3319</v>
      </c>
      <c r="I218" s="181">
        <f>SUMIFS(STIMA!$O$2:$O$48,STIMA!$G$2:$G$48,EP!I$1,STIMA!$E$2:$E$48,EP!$A218)</f>
        <v>0</v>
      </c>
      <c r="J218" s="182">
        <f t="shared" si="12"/>
        <v>0</v>
      </c>
      <c r="K218" s="181">
        <f>SUMIFS(STIMA!$O$2:$O$48,STIMA!$G$2:$G$48,EP!K$1,STIMA!$E$2:$E$48,EP!$A218)</f>
        <v>0</v>
      </c>
      <c r="L218" s="182">
        <f t="shared" si="13"/>
        <v>0</v>
      </c>
      <c r="M218" s="183">
        <f t="shared" si="14"/>
        <v>0</v>
      </c>
      <c r="N218" s="182">
        <f t="shared" si="15"/>
        <v>0</v>
      </c>
      <c r="Q218" s="184"/>
    </row>
    <row r="219" spans="1:17" ht="12" customHeight="1" x14ac:dyDescent="0.2">
      <c r="A219" s="188" t="s">
        <v>551</v>
      </c>
      <c r="B219" s="188" t="s">
        <v>552</v>
      </c>
      <c r="C219" s="190"/>
      <c r="D219" s="189"/>
      <c r="E219" s="188" t="s">
        <v>535</v>
      </c>
      <c r="F219" s="188" t="s">
        <v>536</v>
      </c>
      <c r="G219" s="188" t="s">
        <v>251</v>
      </c>
      <c r="H219" s="188" t="s">
        <v>3319</v>
      </c>
      <c r="I219" s="181">
        <f>SUMIFS(STIMA!$O$2:$O$48,STIMA!$G$2:$G$48,EP!I$1,STIMA!$E$2:$E$48,EP!$A219)</f>
        <v>0</v>
      </c>
      <c r="J219" s="182">
        <f t="shared" si="12"/>
        <v>0</v>
      </c>
      <c r="K219" s="181">
        <f>SUMIFS(STIMA!$O$2:$O$48,STIMA!$G$2:$G$48,EP!K$1,STIMA!$E$2:$E$48,EP!$A219)</f>
        <v>0</v>
      </c>
      <c r="L219" s="182">
        <f t="shared" si="13"/>
        <v>0</v>
      </c>
      <c r="M219" s="183">
        <f t="shared" si="14"/>
        <v>0</v>
      </c>
      <c r="N219" s="182">
        <f t="shared" si="15"/>
        <v>0</v>
      </c>
      <c r="Q219" s="184"/>
    </row>
    <row r="220" spans="1:17" ht="12" customHeight="1" x14ac:dyDescent="0.2">
      <c r="A220" s="188" t="s">
        <v>553</v>
      </c>
      <c r="B220" s="188" t="s">
        <v>554</v>
      </c>
      <c r="C220" s="188" t="s">
        <v>344</v>
      </c>
      <c r="D220" s="189">
        <v>2.2000000000000002</v>
      </c>
      <c r="E220" s="188" t="s">
        <v>535</v>
      </c>
      <c r="F220" s="188" t="s">
        <v>536</v>
      </c>
      <c r="G220" s="188" t="s">
        <v>251</v>
      </c>
      <c r="H220" s="188" t="s">
        <v>3319</v>
      </c>
      <c r="I220" s="181">
        <f>SUMIFS(STIMA!$O$2:$O$48,STIMA!$G$2:$G$48,EP!I$1,STIMA!$E$2:$E$48,EP!$A220)</f>
        <v>0</v>
      </c>
      <c r="J220" s="182">
        <f t="shared" si="12"/>
        <v>0</v>
      </c>
      <c r="K220" s="181">
        <f>SUMIFS(STIMA!$O$2:$O$48,STIMA!$G$2:$G$48,EP!K$1,STIMA!$E$2:$E$48,EP!$A220)</f>
        <v>0</v>
      </c>
      <c r="L220" s="182">
        <f t="shared" si="13"/>
        <v>0</v>
      </c>
      <c r="M220" s="183">
        <f t="shared" si="14"/>
        <v>0</v>
      </c>
      <c r="N220" s="182">
        <f t="shared" si="15"/>
        <v>0</v>
      </c>
      <c r="Q220" s="184"/>
    </row>
    <row r="221" spans="1:17" ht="12" customHeight="1" x14ac:dyDescent="0.2">
      <c r="A221" s="188" t="s">
        <v>555</v>
      </c>
      <c r="B221" s="188" t="s">
        <v>556</v>
      </c>
      <c r="C221" s="190" t="s">
        <v>344</v>
      </c>
      <c r="D221" s="189">
        <v>1.97</v>
      </c>
      <c r="E221" s="188" t="s">
        <v>535</v>
      </c>
      <c r="F221" s="188" t="s">
        <v>536</v>
      </c>
      <c r="G221" s="188" t="s">
        <v>251</v>
      </c>
      <c r="H221" s="188" t="s">
        <v>3319</v>
      </c>
      <c r="I221" s="181">
        <f>SUMIFS(STIMA!$O$2:$O$48,STIMA!$G$2:$G$48,EP!I$1,STIMA!$E$2:$E$48,EP!$A221)</f>
        <v>0</v>
      </c>
      <c r="J221" s="182">
        <f t="shared" si="12"/>
        <v>0</v>
      </c>
      <c r="K221" s="181">
        <f>SUMIFS(STIMA!$O$2:$O$48,STIMA!$G$2:$G$48,EP!K$1,STIMA!$E$2:$E$48,EP!$A221)</f>
        <v>0</v>
      </c>
      <c r="L221" s="182">
        <f t="shared" si="13"/>
        <v>0</v>
      </c>
      <c r="M221" s="183">
        <f t="shared" si="14"/>
        <v>0</v>
      </c>
      <c r="N221" s="182">
        <f t="shared" si="15"/>
        <v>0</v>
      </c>
      <c r="Q221" s="184"/>
    </row>
    <row r="222" spans="1:17" ht="12" customHeight="1" x14ac:dyDescent="0.2">
      <c r="A222" s="188" t="s">
        <v>557</v>
      </c>
      <c r="B222" s="188" t="s">
        <v>558</v>
      </c>
      <c r="C222" s="188" t="s">
        <v>344</v>
      </c>
      <c r="D222" s="189">
        <v>2.27</v>
      </c>
      <c r="E222" s="188" t="s">
        <v>535</v>
      </c>
      <c r="F222" s="188" t="s">
        <v>536</v>
      </c>
      <c r="G222" s="188" t="s">
        <v>251</v>
      </c>
      <c r="H222" s="188" t="s">
        <v>3319</v>
      </c>
      <c r="I222" s="181">
        <f>SUMIFS(STIMA!$O$2:$O$48,STIMA!$G$2:$G$48,EP!I$1,STIMA!$E$2:$E$48,EP!$A222)</f>
        <v>0</v>
      </c>
      <c r="J222" s="182">
        <f t="shared" si="12"/>
        <v>0</v>
      </c>
      <c r="K222" s="181">
        <f>SUMIFS(STIMA!$O$2:$O$48,STIMA!$G$2:$G$48,EP!K$1,STIMA!$E$2:$E$48,EP!$A222)</f>
        <v>0</v>
      </c>
      <c r="L222" s="182">
        <f t="shared" si="13"/>
        <v>0</v>
      </c>
      <c r="M222" s="183">
        <f t="shared" si="14"/>
        <v>0</v>
      </c>
      <c r="N222" s="182">
        <f t="shared" si="15"/>
        <v>0</v>
      </c>
      <c r="Q222" s="184"/>
    </row>
    <row r="223" spans="1:17" ht="12" customHeight="1" x14ac:dyDescent="0.2">
      <c r="A223" s="188" t="s">
        <v>559</v>
      </c>
      <c r="B223" s="188" t="s">
        <v>560</v>
      </c>
      <c r="C223" s="188" t="s">
        <v>344</v>
      </c>
      <c r="D223" s="189">
        <v>1.26</v>
      </c>
      <c r="E223" s="188" t="s">
        <v>535</v>
      </c>
      <c r="F223" s="188" t="s">
        <v>561</v>
      </c>
      <c r="G223" s="188" t="s">
        <v>251</v>
      </c>
      <c r="H223" s="188" t="s">
        <v>3319</v>
      </c>
      <c r="I223" s="181">
        <f>SUMIFS(STIMA!$O$2:$O$48,STIMA!$G$2:$G$48,EP!I$1,STIMA!$E$2:$E$48,EP!$A223)</f>
        <v>0</v>
      </c>
      <c r="J223" s="182">
        <f t="shared" si="12"/>
        <v>0</v>
      </c>
      <c r="K223" s="181">
        <f>SUMIFS(STIMA!$O$2:$O$48,STIMA!$G$2:$G$48,EP!K$1,STIMA!$E$2:$E$48,EP!$A223)</f>
        <v>0</v>
      </c>
      <c r="L223" s="182">
        <f t="shared" si="13"/>
        <v>0</v>
      </c>
      <c r="M223" s="183">
        <f t="shared" si="14"/>
        <v>0</v>
      </c>
      <c r="N223" s="182">
        <f t="shared" si="15"/>
        <v>0</v>
      </c>
      <c r="Q223" s="184"/>
    </row>
    <row r="224" spans="1:17" ht="12" customHeight="1" x14ac:dyDescent="0.2">
      <c r="A224" s="188" t="s">
        <v>562</v>
      </c>
      <c r="B224" s="188" t="s">
        <v>3356</v>
      </c>
      <c r="C224" s="188"/>
      <c r="D224" s="189"/>
      <c r="E224" s="188" t="s">
        <v>535</v>
      </c>
      <c r="F224" s="188" t="s">
        <v>561</v>
      </c>
      <c r="G224" s="188" t="s">
        <v>251</v>
      </c>
      <c r="H224" s="188" t="s">
        <v>3319</v>
      </c>
      <c r="I224" s="181">
        <f>SUMIFS(STIMA!$O$2:$O$48,STIMA!$G$2:$G$48,EP!I$1,STIMA!$E$2:$E$48,EP!$A224)</f>
        <v>0</v>
      </c>
      <c r="J224" s="182">
        <f t="shared" si="12"/>
        <v>0</v>
      </c>
      <c r="K224" s="181">
        <f>SUMIFS(STIMA!$O$2:$O$48,STIMA!$G$2:$G$48,EP!K$1,STIMA!$E$2:$E$48,EP!$A224)</f>
        <v>0</v>
      </c>
      <c r="L224" s="182">
        <f t="shared" si="13"/>
        <v>0</v>
      </c>
      <c r="M224" s="183">
        <f t="shared" si="14"/>
        <v>0</v>
      </c>
      <c r="N224" s="182">
        <f t="shared" si="15"/>
        <v>0</v>
      </c>
      <c r="Q224" s="184"/>
    </row>
    <row r="225" spans="1:17" ht="12" customHeight="1" x14ac:dyDescent="0.2">
      <c r="A225" s="188" t="s">
        <v>563</v>
      </c>
      <c r="B225" s="188" t="s">
        <v>564</v>
      </c>
      <c r="C225" s="188" t="s">
        <v>344</v>
      </c>
      <c r="D225" s="189">
        <v>1.37</v>
      </c>
      <c r="E225" s="188" t="s">
        <v>535</v>
      </c>
      <c r="F225" s="188" t="s">
        <v>561</v>
      </c>
      <c r="G225" s="188" t="s">
        <v>251</v>
      </c>
      <c r="H225" s="188" t="s">
        <v>3319</v>
      </c>
      <c r="I225" s="181">
        <f>SUMIFS(STIMA!$O$2:$O$48,STIMA!$G$2:$G$48,EP!I$1,STIMA!$E$2:$E$48,EP!$A225)</f>
        <v>0</v>
      </c>
      <c r="J225" s="182">
        <f t="shared" si="12"/>
        <v>0</v>
      </c>
      <c r="K225" s="181">
        <f>SUMIFS(STIMA!$O$2:$O$48,STIMA!$G$2:$G$48,EP!K$1,STIMA!$E$2:$E$48,EP!$A225)</f>
        <v>0</v>
      </c>
      <c r="L225" s="182">
        <f t="shared" si="13"/>
        <v>0</v>
      </c>
      <c r="M225" s="183">
        <f t="shared" si="14"/>
        <v>0</v>
      </c>
      <c r="N225" s="182">
        <f t="shared" si="15"/>
        <v>0</v>
      </c>
      <c r="Q225" s="184"/>
    </row>
    <row r="226" spans="1:17" ht="12" customHeight="1" x14ac:dyDescent="0.2">
      <c r="A226" s="188" t="s">
        <v>565</v>
      </c>
      <c r="B226" s="188" t="s">
        <v>566</v>
      </c>
      <c r="C226" s="190" t="s">
        <v>344</v>
      </c>
      <c r="D226" s="189">
        <v>7.22</v>
      </c>
      <c r="E226" s="188" t="s">
        <v>535</v>
      </c>
      <c r="F226" s="188" t="s">
        <v>561</v>
      </c>
      <c r="G226" s="188" t="s">
        <v>251</v>
      </c>
      <c r="H226" s="188" t="s">
        <v>3319</v>
      </c>
      <c r="I226" s="181">
        <f>SUMIFS(STIMA!$O$2:$O$48,STIMA!$G$2:$G$48,EP!I$1,STIMA!$E$2:$E$48,EP!$A226)</f>
        <v>0</v>
      </c>
      <c r="J226" s="182">
        <f t="shared" si="12"/>
        <v>0</v>
      </c>
      <c r="K226" s="181">
        <f>SUMIFS(STIMA!$O$2:$O$48,STIMA!$G$2:$G$48,EP!K$1,STIMA!$E$2:$E$48,EP!$A226)</f>
        <v>0</v>
      </c>
      <c r="L226" s="182">
        <f t="shared" si="13"/>
        <v>0</v>
      </c>
      <c r="M226" s="183">
        <f t="shared" si="14"/>
        <v>0</v>
      </c>
      <c r="N226" s="182">
        <f t="shared" si="15"/>
        <v>0</v>
      </c>
      <c r="Q226" s="184"/>
    </row>
    <row r="227" spans="1:17" ht="12" customHeight="1" x14ac:dyDescent="0.2">
      <c r="A227" s="188" t="s">
        <v>567</v>
      </c>
      <c r="B227" s="188" t="s">
        <v>568</v>
      </c>
      <c r="C227" s="188" t="s">
        <v>344</v>
      </c>
      <c r="D227" s="189">
        <v>5.74</v>
      </c>
      <c r="E227" s="188" t="s">
        <v>535</v>
      </c>
      <c r="F227" s="188" t="s">
        <v>561</v>
      </c>
      <c r="G227" s="188" t="s">
        <v>251</v>
      </c>
      <c r="H227" s="188" t="s">
        <v>3319</v>
      </c>
      <c r="I227" s="181">
        <f>SUMIFS(STIMA!$O$2:$O$48,STIMA!$G$2:$G$48,EP!I$1,STIMA!$E$2:$E$48,EP!$A227)</f>
        <v>0</v>
      </c>
      <c r="J227" s="182">
        <f t="shared" si="12"/>
        <v>0</v>
      </c>
      <c r="K227" s="181">
        <f>SUMIFS(STIMA!$O$2:$O$48,STIMA!$G$2:$G$48,EP!K$1,STIMA!$E$2:$E$48,EP!$A227)</f>
        <v>0</v>
      </c>
      <c r="L227" s="182">
        <f t="shared" si="13"/>
        <v>0</v>
      </c>
      <c r="M227" s="183">
        <f t="shared" si="14"/>
        <v>0</v>
      </c>
      <c r="N227" s="182">
        <f t="shared" si="15"/>
        <v>0</v>
      </c>
      <c r="Q227" s="184"/>
    </row>
    <row r="228" spans="1:17" ht="12" customHeight="1" x14ac:dyDescent="0.2">
      <c r="A228" s="188" t="s">
        <v>569</v>
      </c>
      <c r="B228" s="188" t="s">
        <v>570</v>
      </c>
      <c r="C228" s="188" t="s">
        <v>344</v>
      </c>
      <c r="D228" s="189">
        <v>0.56000000000000005</v>
      </c>
      <c r="E228" s="188" t="s">
        <v>535</v>
      </c>
      <c r="F228" s="188" t="s">
        <v>561</v>
      </c>
      <c r="G228" s="188" t="s">
        <v>251</v>
      </c>
      <c r="H228" s="188" t="s">
        <v>3319</v>
      </c>
      <c r="I228" s="181">
        <f>SUMIFS(STIMA!$O$2:$O$48,STIMA!$G$2:$G$48,EP!I$1,STIMA!$E$2:$E$48,EP!$A228)</f>
        <v>0</v>
      </c>
      <c r="J228" s="182">
        <f t="shared" si="12"/>
        <v>0</v>
      </c>
      <c r="K228" s="181">
        <f>SUMIFS(STIMA!$O$2:$O$48,STIMA!$G$2:$G$48,EP!K$1,STIMA!$E$2:$E$48,EP!$A228)</f>
        <v>0</v>
      </c>
      <c r="L228" s="182">
        <f t="shared" si="13"/>
        <v>0</v>
      </c>
      <c r="M228" s="183">
        <f t="shared" si="14"/>
        <v>0</v>
      </c>
      <c r="N228" s="182">
        <f t="shared" si="15"/>
        <v>0</v>
      </c>
      <c r="Q228" s="184"/>
    </row>
    <row r="229" spans="1:17" ht="12" customHeight="1" x14ac:dyDescent="0.2">
      <c r="A229" s="188" t="s">
        <v>571</v>
      </c>
      <c r="B229" s="188" t="s">
        <v>572</v>
      </c>
      <c r="C229" s="188"/>
      <c r="D229" s="189"/>
      <c r="E229" s="188" t="s">
        <v>573</v>
      </c>
      <c r="F229" s="188" t="s">
        <v>574</v>
      </c>
      <c r="G229" s="188" t="s">
        <v>251</v>
      </c>
      <c r="H229" s="188" t="s">
        <v>3319</v>
      </c>
      <c r="I229" s="181">
        <f>SUMIFS(STIMA!$O$2:$O$48,STIMA!$G$2:$G$48,EP!I$1,STIMA!$E$2:$E$48,EP!$A229)</f>
        <v>0</v>
      </c>
      <c r="J229" s="182">
        <f t="shared" si="12"/>
        <v>0</v>
      </c>
      <c r="K229" s="181">
        <f>SUMIFS(STIMA!$O$2:$O$48,STIMA!$G$2:$G$48,EP!K$1,STIMA!$E$2:$E$48,EP!$A229)</f>
        <v>0</v>
      </c>
      <c r="L229" s="182">
        <f t="shared" si="13"/>
        <v>0</v>
      </c>
      <c r="M229" s="183">
        <f t="shared" si="14"/>
        <v>0</v>
      </c>
      <c r="N229" s="182">
        <f t="shared" si="15"/>
        <v>0</v>
      </c>
      <c r="Q229" s="184"/>
    </row>
    <row r="230" spans="1:17" ht="12" customHeight="1" x14ac:dyDescent="0.2">
      <c r="A230" s="188" t="s">
        <v>575</v>
      </c>
      <c r="B230" s="188" t="s">
        <v>576</v>
      </c>
      <c r="C230" s="188" t="s">
        <v>176</v>
      </c>
      <c r="D230" s="189">
        <v>15.86</v>
      </c>
      <c r="E230" s="188" t="s">
        <v>573</v>
      </c>
      <c r="F230" s="188" t="s">
        <v>574</v>
      </c>
      <c r="G230" s="188" t="s">
        <v>251</v>
      </c>
      <c r="H230" s="188" t="s">
        <v>3319</v>
      </c>
      <c r="I230" s="181">
        <f>SUMIFS(STIMA!$O$2:$O$48,STIMA!$G$2:$G$48,EP!I$1,STIMA!$E$2:$E$48,EP!$A230)</f>
        <v>0</v>
      </c>
      <c r="J230" s="182">
        <f t="shared" si="12"/>
        <v>0</v>
      </c>
      <c r="K230" s="181">
        <f>SUMIFS(STIMA!$O$2:$O$48,STIMA!$G$2:$G$48,EP!K$1,STIMA!$E$2:$E$48,EP!$A230)</f>
        <v>0</v>
      </c>
      <c r="L230" s="182">
        <f t="shared" si="13"/>
        <v>0</v>
      </c>
      <c r="M230" s="183">
        <f t="shared" si="14"/>
        <v>0</v>
      </c>
      <c r="N230" s="182">
        <f t="shared" si="15"/>
        <v>0</v>
      </c>
      <c r="Q230" s="184"/>
    </row>
    <row r="231" spans="1:17" ht="12" customHeight="1" x14ac:dyDescent="0.2">
      <c r="A231" s="188" t="s">
        <v>577</v>
      </c>
      <c r="B231" s="188" t="s">
        <v>578</v>
      </c>
      <c r="C231" s="190" t="s">
        <v>176</v>
      </c>
      <c r="D231" s="189">
        <v>21.81</v>
      </c>
      <c r="E231" s="188" t="s">
        <v>573</v>
      </c>
      <c r="F231" s="188" t="s">
        <v>574</v>
      </c>
      <c r="G231" s="188" t="s">
        <v>251</v>
      </c>
      <c r="H231" s="188" t="s">
        <v>3319</v>
      </c>
      <c r="I231" s="181">
        <f>SUMIFS(STIMA!$O$2:$O$48,STIMA!$G$2:$G$48,EP!I$1,STIMA!$E$2:$E$48,EP!$A231)</f>
        <v>0</v>
      </c>
      <c r="J231" s="182">
        <f t="shared" si="12"/>
        <v>0</v>
      </c>
      <c r="K231" s="181">
        <f>SUMIFS(STIMA!$O$2:$O$48,STIMA!$G$2:$G$48,EP!K$1,STIMA!$E$2:$E$48,EP!$A231)</f>
        <v>0</v>
      </c>
      <c r="L231" s="182">
        <f t="shared" si="13"/>
        <v>0</v>
      </c>
      <c r="M231" s="183">
        <f t="shared" si="14"/>
        <v>0</v>
      </c>
      <c r="N231" s="182">
        <f t="shared" si="15"/>
        <v>0</v>
      </c>
      <c r="Q231" s="184"/>
    </row>
    <row r="232" spans="1:17" ht="12" customHeight="1" x14ac:dyDescent="0.2">
      <c r="A232" s="188" t="s">
        <v>579</v>
      </c>
      <c r="B232" s="188" t="s">
        <v>580</v>
      </c>
      <c r="C232" s="188" t="s">
        <v>176</v>
      </c>
      <c r="D232" s="189">
        <v>21.16</v>
      </c>
      <c r="E232" s="188" t="s">
        <v>573</v>
      </c>
      <c r="F232" s="188" t="s">
        <v>574</v>
      </c>
      <c r="G232" s="188" t="s">
        <v>251</v>
      </c>
      <c r="H232" s="188" t="s">
        <v>3319</v>
      </c>
      <c r="I232" s="181">
        <f>SUMIFS(STIMA!$O$2:$O$48,STIMA!$G$2:$G$48,EP!I$1,STIMA!$E$2:$E$48,EP!$A232)</f>
        <v>0</v>
      </c>
      <c r="J232" s="182">
        <f t="shared" si="12"/>
        <v>0</v>
      </c>
      <c r="K232" s="181">
        <f>SUMIFS(STIMA!$O$2:$O$48,STIMA!$G$2:$G$48,EP!K$1,STIMA!$E$2:$E$48,EP!$A232)</f>
        <v>0</v>
      </c>
      <c r="L232" s="182">
        <f t="shared" si="13"/>
        <v>0</v>
      </c>
      <c r="M232" s="183">
        <f t="shared" si="14"/>
        <v>0</v>
      </c>
      <c r="N232" s="182">
        <f t="shared" si="15"/>
        <v>0</v>
      </c>
      <c r="Q232" s="184"/>
    </row>
    <row r="233" spans="1:17" ht="12" customHeight="1" x14ac:dyDescent="0.2">
      <c r="A233" s="188" t="s">
        <v>581</v>
      </c>
      <c r="B233" s="188" t="s">
        <v>582</v>
      </c>
      <c r="C233" s="188" t="s">
        <v>176</v>
      </c>
      <c r="D233" s="189">
        <v>9.11</v>
      </c>
      <c r="E233" s="188" t="s">
        <v>573</v>
      </c>
      <c r="F233" s="188" t="s">
        <v>583</v>
      </c>
      <c r="G233" s="188" t="s">
        <v>251</v>
      </c>
      <c r="H233" s="188" t="s">
        <v>3319</v>
      </c>
      <c r="I233" s="181">
        <f>SUMIFS(STIMA!$O$2:$O$48,STIMA!$G$2:$G$48,EP!I$1,STIMA!$E$2:$E$48,EP!$A233)</f>
        <v>0</v>
      </c>
      <c r="J233" s="182">
        <f t="shared" si="12"/>
        <v>0</v>
      </c>
      <c r="K233" s="181">
        <f>SUMIFS(STIMA!$O$2:$O$48,STIMA!$G$2:$G$48,EP!K$1,STIMA!$E$2:$E$48,EP!$A233)</f>
        <v>0</v>
      </c>
      <c r="L233" s="182">
        <f t="shared" si="13"/>
        <v>0</v>
      </c>
      <c r="M233" s="183">
        <f t="shared" si="14"/>
        <v>0</v>
      </c>
      <c r="N233" s="182">
        <f t="shared" si="15"/>
        <v>0</v>
      </c>
      <c r="Q233" s="184"/>
    </row>
    <row r="234" spans="1:17" ht="12" customHeight="1" x14ac:dyDescent="0.2">
      <c r="A234" s="188" t="s">
        <v>584</v>
      </c>
      <c r="B234" s="188" t="s">
        <v>585</v>
      </c>
      <c r="C234" s="188" t="s">
        <v>176</v>
      </c>
      <c r="D234" s="189">
        <v>11</v>
      </c>
      <c r="E234" s="188" t="s">
        <v>573</v>
      </c>
      <c r="F234" s="188" t="s">
        <v>586</v>
      </c>
      <c r="G234" s="188" t="s">
        <v>251</v>
      </c>
      <c r="H234" s="188" t="s">
        <v>3319</v>
      </c>
      <c r="I234" s="181">
        <f>SUMIFS(STIMA!$O$2:$O$48,STIMA!$G$2:$G$48,EP!I$1,STIMA!$E$2:$E$48,EP!$A234)</f>
        <v>0</v>
      </c>
      <c r="J234" s="182">
        <f t="shared" si="12"/>
        <v>0</v>
      </c>
      <c r="K234" s="181">
        <f>SUMIFS(STIMA!$O$2:$O$48,STIMA!$G$2:$G$48,EP!K$1,STIMA!$E$2:$E$48,EP!$A234)</f>
        <v>0</v>
      </c>
      <c r="L234" s="182">
        <f t="shared" si="13"/>
        <v>0</v>
      </c>
      <c r="M234" s="183">
        <f t="shared" si="14"/>
        <v>0</v>
      </c>
      <c r="N234" s="182">
        <f t="shared" si="15"/>
        <v>0</v>
      </c>
      <c r="Q234" s="184"/>
    </row>
    <row r="235" spans="1:17" ht="12" customHeight="1" x14ac:dyDescent="0.2">
      <c r="A235" s="188" t="s">
        <v>587</v>
      </c>
      <c r="B235" s="188" t="s">
        <v>588</v>
      </c>
      <c r="C235" s="188"/>
      <c r="D235" s="189"/>
      <c r="E235" s="188" t="s">
        <v>573</v>
      </c>
      <c r="F235" s="188" t="s">
        <v>586</v>
      </c>
      <c r="G235" s="188" t="s">
        <v>251</v>
      </c>
      <c r="H235" s="188" t="s">
        <v>3319</v>
      </c>
      <c r="I235" s="181">
        <f>SUMIFS(STIMA!$O$2:$O$48,STIMA!$G$2:$G$48,EP!I$1,STIMA!$E$2:$E$48,EP!$A235)</f>
        <v>0</v>
      </c>
      <c r="J235" s="182">
        <f t="shared" si="12"/>
        <v>0</v>
      </c>
      <c r="K235" s="181">
        <f>SUMIFS(STIMA!$O$2:$O$48,STIMA!$G$2:$G$48,EP!K$1,STIMA!$E$2:$E$48,EP!$A235)</f>
        <v>0</v>
      </c>
      <c r="L235" s="182">
        <f t="shared" si="13"/>
        <v>0</v>
      </c>
      <c r="M235" s="183">
        <f t="shared" si="14"/>
        <v>0</v>
      </c>
      <c r="N235" s="182">
        <f t="shared" si="15"/>
        <v>0</v>
      </c>
      <c r="Q235" s="184"/>
    </row>
    <row r="236" spans="1:17" ht="12" customHeight="1" x14ac:dyDescent="0.2">
      <c r="A236" s="188" t="s">
        <v>589</v>
      </c>
      <c r="B236" s="188" t="s">
        <v>590</v>
      </c>
      <c r="C236" s="188" t="s">
        <v>176</v>
      </c>
      <c r="D236" s="189">
        <v>8.93</v>
      </c>
      <c r="E236" s="188" t="s">
        <v>573</v>
      </c>
      <c r="F236" s="188" t="s">
        <v>586</v>
      </c>
      <c r="G236" s="188" t="s">
        <v>251</v>
      </c>
      <c r="H236" s="188" t="s">
        <v>3319</v>
      </c>
      <c r="I236" s="181">
        <f>SUMIFS(STIMA!$O$2:$O$48,STIMA!$G$2:$G$48,EP!I$1,STIMA!$E$2:$E$48,EP!$A236)</f>
        <v>0</v>
      </c>
      <c r="J236" s="182">
        <f t="shared" si="12"/>
        <v>0</v>
      </c>
      <c r="K236" s="181">
        <f>SUMIFS(STIMA!$O$2:$O$48,STIMA!$G$2:$G$48,EP!K$1,STIMA!$E$2:$E$48,EP!$A236)</f>
        <v>0</v>
      </c>
      <c r="L236" s="182">
        <f t="shared" si="13"/>
        <v>0</v>
      </c>
      <c r="M236" s="183">
        <f t="shared" si="14"/>
        <v>0</v>
      </c>
      <c r="N236" s="182">
        <f t="shared" si="15"/>
        <v>0</v>
      </c>
      <c r="Q236" s="184"/>
    </row>
    <row r="237" spans="1:17" ht="12" customHeight="1" x14ac:dyDescent="0.2">
      <c r="A237" s="188" t="s">
        <v>591</v>
      </c>
      <c r="B237" s="188" t="s">
        <v>592</v>
      </c>
      <c r="C237" s="190" t="s">
        <v>176</v>
      </c>
      <c r="D237" s="189">
        <v>10.33</v>
      </c>
      <c r="E237" s="188" t="s">
        <v>573</v>
      </c>
      <c r="F237" s="188" t="s">
        <v>586</v>
      </c>
      <c r="G237" s="188" t="s">
        <v>251</v>
      </c>
      <c r="H237" s="188" t="s">
        <v>3319</v>
      </c>
      <c r="I237" s="181">
        <f>SUMIFS(STIMA!$O$2:$O$48,STIMA!$G$2:$G$48,EP!I$1,STIMA!$E$2:$E$48,EP!$A237)</f>
        <v>0</v>
      </c>
      <c r="J237" s="182">
        <f t="shared" si="12"/>
        <v>0</v>
      </c>
      <c r="K237" s="181">
        <f>SUMIFS(STIMA!$O$2:$O$48,STIMA!$G$2:$G$48,EP!K$1,STIMA!$E$2:$E$48,EP!$A237)</f>
        <v>0</v>
      </c>
      <c r="L237" s="182">
        <f t="shared" si="13"/>
        <v>0</v>
      </c>
      <c r="M237" s="183">
        <f t="shared" si="14"/>
        <v>0</v>
      </c>
      <c r="N237" s="182">
        <f t="shared" si="15"/>
        <v>0</v>
      </c>
      <c r="Q237" s="184"/>
    </row>
    <row r="238" spans="1:17" ht="12" customHeight="1" x14ac:dyDescent="0.2">
      <c r="A238" s="188" t="s">
        <v>3357</v>
      </c>
      <c r="B238" s="188" t="s">
        <v>3358</v>
      </c>
      <c r="C238" s="188" t="s">
        <v>176</v>
      </c>
      <c r="D238" s="189">
        <v>17.77</v>
      </c>
      <c r="E238" s="188" t="s">
        <v>573</v>
      </c>
      <c r="F238" s="188" t="s">
        <v>586</v>
      </c>
      <c r="G238" s="188" t="s">
        <v>251</v>
      </c>
      <c r="H238" s="188" t="s">
        <v>3319</v>
      </c>
      <c r="I238" s="181">
        <f>SUMIFS(STIMA!$O$2:$O$48,STIMA!$G$2:$G$48,EP!I$1,STIMA!$E$2:$E$48,EP!$A238)</f>
        <v>0</v>
      </c>
      <c r="J238" s="182">
        <f t="shared" si="12"/>
        <v>0</v>
      </c>
      <c r="K238" s="181">
        <f>SUMIFS(STIMA!$O$2:$O$48,STIMA!$G$2:$G$48,EP!K$1,STIMA!$E$2:$E$48,EP!$A238)</f>
        <v>0</v>
      </c>
      <c r="L238" s="182">
        <f t="shared" si="13"/>
        <v>0</v>
      </c>
      <c r="M238" s="183">
        <f t="shared" si="14"/>
        <v>0</v>
      </c>
      <c r="N238" s="182">
        <f t="shared" si="15"/>
        <v>0</v>
      </c>
      <c r="Q238" s="184"/>
    </row>
    <row r="239" spans="1:17" ht="12" customHeight="1" x14ac:dyDescent="0.2">
      <c r="A239" s="188" t="s">
        <v>3359</v>
      </c>
      <c r="B239" s="188" t="s">
        <v>3360</v>
      </c>
      <c r="C239" s="188" t="s">
        <v>176</v>
      </c>
      <c r="D239" s="189">
        <v>8.14</v>
      </c>
      <c r="E239" s="188" t="s">
        <v>573</v>
      </c>
      <c r="F239" s="188" t="s">
        <v>586</v>
      </c>
      <c r="G239" s="188" t="s">
        <v>251</v>
      </c>
      <c r="H239" s="188" t="s">
        <v>3319</v>
      </c>
      <c r="I239" s="181">
        <f>SUMIFS(STIMA!$O$2:$O$48,STIMA!$G$2:$G$48,EP!I$1,STIMA!$E$2:$E$48,EP!$A239)</f>
        <v>0</v>
      </c>
      <c r="J239" s="182">
        <f t="shared" si="12"/>
        <v>0</v>
      </c>
      <c r="K239" s="181">
        <f>SUMIFS(STIMA!$O$2:$O$48,STIMA!$G$2:$G$48,EP!K$1,STIMA!$E$2:$E$48,EP!$A239)</f>
        <v>0</v>
      </c>
      <c r="L239" s="182">
        <f t="shared" si="13"/>
        <v>0</v>
      </c>
      <c r="M239" s="183">
        <f t="shared" si="14"/>
        <v>0</v>
      </c>
      <c r="N239" s="182">
        <f t="shared" si="15"/>
        <v>0</v>
      </c>
      <c r="Q239" s="184"/>
    </row>
    <row r="240" spans="1:17" ht="12" customHeight="1" x14ac:dyDescent="0.2">
      <c r="A240" s="188" t="s">
        <v>3361</v>
      </c>
      <c r="B240" s="188" t="s">
        <v>3362</v>
      </c>
      <c r="C240" s="188" t="s">
        <v>176</v>
      </c>
      <c r="D240" s="189">
        <v>11.59</v>
      </c>
      <c r="E240" s="188" t="s">
        <v>573</v>
      </c>
      <c r="F240" s="188" t="s">
        <v>586</v>
      </c>
      <c r="G240" s="188" t="s">
        <v>251</v>
      </c>
      <c r="H240" s="188" t="s">
        <v>3319</v>
      </c>
      <c r="I240" s="181">
        <f>SUMIFS(STIMA!$O$2:$O$48,STIMA!$G$2:$G$48,EP!I$1,STIMA!$E$2:$E$48,EP!$A240)</f>
        <v>0</v>
      </c>
      <c r="J240" s="182">
        <f t="shared" si="12"/>
        <v>0</v>
      </c>
      <c r="K240" s="181">
        <f>SUMIFS(STIMA!$O$2:$O$48,STIMA!$G$2:$G$48,EP!K$1,STIMA!$E$2:$E$48,EP!$A240)</f>
        <v>0</v>
      </c>
      <c r="L240" s="182">
        <f t="shared" si="13"/>
        <v>0</v>
      </c>
      <c r="M240" s="183">
        <f t="shared" si="14"/>
        <v>0</v>
      </c>
      <c r="N240" s="182">
        <f t="shared" si="15"/>
        <v>0</v>
      </c>
      <c r="Q240" s="184"/>
    </row>
    <row r="241" spans="1:17" ht="12" customHeight="1" x14ac:dyDescent="0.2">
      <c r="A241" s="188" t="s">
        <v>593</v>
      </c>
      <c r="B241" s="188" t="s">
        <v>594</v>
      </c>
      <c r="C241" s="188" t="s">
        <v>176</v>
      </c>
      <c r="D241" s="189">
        <v>26.51</v>
      </c>
      <c r="E241" s="188" t="s">
        <v>573</v>
      </c>
      <c r="F241" s="188" t="s">
        <v>586</v>
      </c>
      <c r="G241" s="188" t="s">
        <v>251</v>
      </c>
      <c r="H241" s="188" t="s">
        <v>3319</v>
      </c>
      <c r="I241" s="181">
        <f>SUMIFS(STIMA!$O$2:$O$48,STIMA!$G$2:$G$48,EP!I$1,STIMA!$E$2:$E$48,EP!$A241)</f>
        <v>0</v>
      </c>
      <c r="J241" s="182">
        <f t="shared" si="12"/>
        <v>0</v>
      </c>
      <c r="K241" s="181">
        <f>SUMIFS(STIMA!$O$2:$O$48,STIMA!$G$2:$G$48,EP!K$1,STIMA!$E$2:$E$48,EP!$A241)</f>
        <v>0</v>
      </c>
      <c r="L241" s="182">
        <f t="shared" si="13"/>
        <v>0</v>
      </c>
      <c r="M241" s="183">
        <f t="shared" si="14"/>
        <v>0</v>
      </c>
      <c r="N241" s="182">
        <f t="shared" si="15"/>
        <v>0</v>
      </c>
      <c r="Q241" s="184"/>
    </row>
    <row r="242" spans="1:17" ht="12" customHeight="1" x14ac:dyDescent="0.2">
      <c r="A242" s="188" t="s">
        <v>595</v>
      </c>
      <c r="B242" s="188" t="s">
        <v>596</v>
      </c>
      <c r="C242" s="188"/>
      <c r="D242" s="189">
        <v>0</v>
      </c>
      <c r="E242" s="188" t="s">
        <v>573</v>
      </c>
      <c r="F242" s="188" t="s">
        <v>586</v>
      </c>
      <c r="G242" s="188" t="s">
        <v>251</v>
      </c>
      <c r="H242" s="188" t="s">
        <v>3363</v>
      </c>
      <c r="I242" s="181">
        <f>SUMIFS(STIMA!$O$2:$O$48,STIMA!$G$2:$G$48,EP!I$1,STIMA!$E$2:$E$48,EP!$A242)</f>
        <v>0</v>
      </c>
      <c r="J242" s="182">
        <f t="shared" si="12"/>
        <v>0</v>
      </c>
      <c r="K242" s="181">
        <f>SUMIFS(STIMA!$O$2:$O$48,STIMA!$G$2:$G$48,EP!K$1,STIMA!$E$2:$E$48,EP!$A242)</f>
        <v>0</v>
      </c>
      <c r="L242" s="182">
        <f t="shared" si="13"/>
        <v>0</v>
      </c>
      <c r="M242" s="183">
        <f t="shared" si="14"/>
        <v>0</v>
      </c>
      <c r="N242" s="182">
        <f t="shared" si="15"/>
        <v>0</v>
      </c>
      <c r="Q242" s="184"/>
    </row>
    <row r="243" spans="1:17" ht="12" customHeight="1" x14ac:dyDescent="0.2">
      <c r="A243" s="188" t="s">
        <v>597</v>
      </c>
      <c r="B243" s="188" t="s">
        <v>598</v>
      </c>
      <c r="C243" s="190" t="s">
        <v>176</v>
      </c>
      <c r="D243" s="189">
        <v>34.24</v>
      </c>
      <c r="E243" s="188" t="s">
        <v>573</v>
      </c>
      <c r="F243" s="188" t="s">
        <v>586</v>
      </c>
      <c r="G243" s="188" t="s">
        <v>251</v>
      </c>
      <c r="H243" s="188" t="s">
        <v>3363</v>
      </c>
      <c r="I243" s="181">
        <f>SUMIFS(STIMA!$O$2:$O$48,STIMA!$G$2:$G$48,EP!I$1,STIMA!$E$2:$E$48,EP!$A243)</f>
        <v>0</v>
      </c>
      <c r="J243" s="182">
        <f t="shared" si="12"/>
        <v>0</v>
      </c>
      <c r="K243" s="181">
        <f>SUMIFS(STIMA!$O$2:$O$48,STIMA!$G$2:$G$48,EP!K$1,STIMA!$E$2:$E$48,EP!$A243)</f>
        <v>0</v>
      </c>
      <c r="L243" s="182">
        <f t="shared" si="13"/>
        <v>0</v>
      </c>
      <c r="M243" s="183">
        <f t="shared" si="14"/>
        <v>0</v>
      </c>
      <c r="N243" s="182">
        <f t="shared" si="15"/>
        <v>0</v>
      </c>
      <c r="Q243" s="184"/>
    </row>
    <row r="244" spans="1:17" ht="12" customHeight="1" x14ac:dyDescent="0.2">
      <c r="A244" s="188" t="s">
        <v>599</v>
      </c>
      <c r="B244" s="188" t="s">
        <v>600</v>
      </c>
      <c r="C244" s="188" t="s">
        <v>176</v>
      </c>
      <c r="D244" s="189">
        <v>36.03</v>
      </c>
      <c r="E244" s="188" t="s">
        <v>573</v>
      </c>
      <c r="F244" s="188" t="s">
        <v>586</v>
      </c>
      <c r="G244" s="188" t="s">
        <v>251</v>
      </c>
      <c r="H244" s="188" t="s">
        <v>3363</v>
      </c>
      <c r="I244" s="181">
        <f>SUMIFS(STIMA!$O$2:$O$48,STIMA!$G$2:$G$48,EP!I$1,STIMA!$E$2:$E$48,EP!$A244)</f>
        <v>0</v>
      </c>
      <c r="J244" s="182">
        <f t="shared" si="12"/>
        <v>0</v>
      </c>
      <c r="K244" s="181">
        <f>SUMIFS(STIMA!$O$2:$O$48,STIMA!$G$2:$G$48,EP!K$1,STIMA!$E$2:$E$48,EP!$A244)</f>
        <v>0</v>
      </c>
      <c r="L244" s="182">
        <f t="shared" si="13"/>
        <v>0</v>
      </c>
      <c r="M244" s="183">
        <f t="shared" si="14"/>
        <v>0</v>
      </c>
      <c r="N244" s="182">
        <f t="shared" si="15"/>
        <v>0</v>
      </c>
      <c r="Q244" s="184"/>
    </row>
    <row r="245" spans="1:17" ht="12" customHeight="1" x14ac:dyDescent="0.2">
      <c r="A245" s="188" t="s">
        <v>601</v>
      </c>
      <c r="B245" s="188" t="s">
        <v>602</v>
      </c>
      <c r="C245" s="188" t="s">
        <v>329</v>
      </c>
      <c r="D245" s="189">
        <v>13.79</v>
      </c>
      <c r="E245" s="188" t="s">
        <v>573</v>
      </c>
      <c r="F245" s="188" t="s">
        <v>586</v>
      </c>
      <c r="G245" s="188" t="s">
        <v>251</v>
      </c>
      <c r="H245" s="188" t="s">
        <v>3363</v>
      </c>
      <c r="I245" s="181">
        <f>SUMIFS(STIMA!$O$2:$O$48,STIMA!$G$2:$G$48,EP!I$1,STIMA!$E$2:$E$48,EP!$A245)</f>
        <v>0</v>
      </c>
      <c r="J245" s="182">
        <f t="shared" si="12"/>
        <v>0</v>
      </c>
      <c r="K245" s="181">
        <f>SUMIFS(STIMA!$O$2:$O$48,STIMA!$G$2:$G$48,EP!K$1,STIMA!$E$2:$E$48,EP!$A245)</f>
        <v>0</v>
      </c>
      <c r="L245" s="182">
        <f t="shared" si="13"/>
        <v>0</v>
      </c>
      <c r="M245" s="183">
        <f t="shared" si="14"/>
        <v>0</v>
      </c>
      <c r="N245" s="182">
        <f t="shared" si="15"/>
        <v>0</v>
      </c>
      <c r="Q245" s="184"/>
    </row>
    <row r="246" spans="1:17" ht="12" customHeight="1" x14ac:dyDescent="0.2">
      <c r="A246" s="188" t="s">
        <v>603</v>
      </c>
      <c r="B246" s="188" t="s">
        <v>604</v>
      </c>
      <c r="C246" s="188" t="s">
        <v>344</v>
      </c>
      <c r="D246" s="189">
        <v>6.9</v>
      </c>
      <c r="E246" s="188" t="s">
        <v>605</v>
      </c>
      <c r="F246" s="188" t="s">
        <v>606</v>
      </c>
      <c r="G246" s="188" t="s">
        <v>251</v>
      </c>
      <c r="H246" s="188" t="s">
        <v>3319</v>
      </c>
      <c r="I246" s="181">
        <f>SUMIFS(STIMA!$O$2:$O$48,STIMA!$G$2:$G$48,EP!I$1,STIMA!$E$2:$E$48,EP!$A246)</f>
        <v>0</v>
      </c>
      <c r="J246" s="182">
        <f t="shared" si="12"/>
        <v>0</v>
      </c>
      <c r="K246" s="181">
        <f>SUMIFS(STIMA!$O$2:$O$48,STIMA!$G$2:$G$48,EP!K$1,STIMA!$E$2:$E$48,EP!$A246)</f>
        <v>0</v>
      </c>
      <c r="L246" s="182">
        <f t="shared" si="13"/>
        <v>0</v>
      </c>
      <c r="M246" s="183">
        <f t="shared" si="14"/>
        <v>0</v>
      </c>
      <c r="N246" s="182">
        <f t="shared" si="15"/>
        <v>0</v>
      </c>
      <c r="Q246" s="184"/>
    </row>
    <row r="247" spans="1:17" ht="12" customHeight="1" x14ac:dyDescent="0.2">
      <c r="A247" s="188" t="s">
        <v>607</v>
      </c>
      <c r="B247" s="188" t="s">
        <v>608</v>
      </c>
      <c r="C247" s="188"/>
      <c r="D247" s="189"/>
      <c r="E247" s="188" t="s">
        <v>605</v>
      </c>
      <c r="F247" s="188" t="s">
        <v>609</v>
      </c>
      <c r="G247" s="188" t="s">
        <v>251</v>
      </c>
      <c r="H247" s="188" t="s">
        <v>3319</v>
      </c>
      <c r="I247" s="181">
        <f>SUMIFS(STIMA!$O$2:$O$48,STIMA!$G$2:$G$48,EP!I$1,STIMA!$E$2:$E$48,EP!$A247)</f>
        <v>0</v>
      </c>
      <c r="J247" s="182">
        <f t="shared" si="12"/>
        <v>0</v>
      </c>
      <c r="K247" s="181">
        <f>SUMIFS(STIMA!$O$2:$O$48,STIMA!$G$2:$G$48,EP!K$1,STIMA!$E$2:$E$48,EP!$A247)</f>
        <v>0</v>
      </c>
      <c r="L247" s="182">
        <f t="shared" si="13"/>
        <v>0</v>
      </c>
      <c r="M247" s="183">
        <f t="shared" si="14"/>
        <v>0</v>
      </c>
      <c r="N247" s="182">
        <f t="shared" si="15"/>
        <v>0</v>
      </c>
      <c r="Q247" s="184"/>
    </row>
    <row r="248" spans="1:17" ht="12" customHeight="1" x14ac:dyDescent="0.2">
      <c r="A248" s="188" t="s">
        <v>610</v>
      </c>
      <c r="B248" s="188" t="s">
        <v>611</v>
      </c>
      <c r="C248" s="190" t="s">
        <v>612</v>
      </c>
      <c r="D248" s="189">
        <v>1.79</v>
      </c>
      <c r="E248" s="188" t="s">
        <v>605</v>
      </c>
      <c r="F248" s="188" t="s">
        <v>609</v>
      </c>
      <c r="G248" s="188" t="s">
        <v>251</v>
      </c>
      <c r="H248" s="188" t="s">
        <v>3319</v>
      </c>
      <c r="I248" s="181">
        <f>SUMIFS(STIMA!$O$2:$O$48,STIMA!$G$2:$G$48,EP!I$1,STIMA!$E$2:$E$48,EP!$A248)</f>
        <v>0</v>
      </c>
      <c r="J248" s="182">
        <f t="shared" si="12"/>
        <v>0</v>
      </c>
      <c r="K248" s="181">
        <f>SUMIFS(STIMA!$O$2:$O$48,STIMA!$G$2:$G$48,EP!K$1,STIMA!$E$2:$E$48,EP!$A248)</f>
        <v>0</v>
      </c>
      <c r="L248" s="182">
        <f t="shared" si="13"/>
        <v>0</v>
      </c>
      <c r="M248" s="183">
        <f t="shared" si="14"/>
        <v>0</v>
      </c>
      <c r="N248" s="182">
        <f t="shared" si="15"/>
        <v>0</v>
      </c>
      <c r="Q248" s="184"/>
    </row>
    <row r="249" spans="1:17" ht="12" customHeight="1" x14ac:dyDescent="0.2">
      <c r="A249" s="188" t="s">
        <v>613</v>
      </c>
      <c r="B249" s="188" t="s">
        <v>614</v>
      </c>
      <c r="C249" s="188" t="s">
        <v>612</v>
      </c>
      <c r="D249" s="189">
        <v>1.65</v>
      </c>
      <c r="E249" s="188" t="s">
        <v>605</v>
      </c>
      <c r="F249" s="188" t="s">
        <v>609</v>
      </c>
      <c r="G249" s="188" t="s">
        <v>251</v>
      </c>
      <c r="H249" s="188" t="s">
        <v>3319</v>
      </c>
      <c r="I249" s="181">
        <f>SUMIFS(STIMA!$O$2:$O$48,STIMA!$G$2:$G$48,EP!I$1,STIMA!$E$2:$E$48,EP!$A249)</f>
        <v>0</v>
      </c>
      <c r="J249" s="182">
        <f t="shared" si="12"/>
        <v>0</v>
      </c>
      <c r="K249" s="181">
        <f>SUMIFS(STIMA!$O$2:$O$48,STIMA!$G$2:$G$48,EP!K$1,STIMA!$E$2:$E$48,EP!$A249)</f>
        <v>0</v>
      </c>
      <c r="L249" s="182">
        <f t="shared" si="13"/>
        <v>0</v>
      </c>
      <c r="M249" s="183">
        <f t="shared" si="14"/>
        <v>0</v>
      </c>
      <c r="N249" s="182">
        <f t="shared" si="15"/>
        <v>0</v>
      </c>
      <c r="Q249" s="184"/>
    </row>
    <row r="250" spans="1:17" ht="12" customHeight="1" x14ac:dyDescent="0.2">
      <c r="A250" s="188" t="s">
        <v>615</v>
      </c>
      <c r="B250" s="188" t="s">
        <v>616</v>
      </c>
      <c r="C250" s="188" t="s">
        <v>612</v>
      </c>
      <c r="D250" s="189">
        <v>1.32</v>
      </c>
      <c r="E250" s="188" t="s">
        <v>605</v>
      </c>
      <c r="F250" s="188" t="s">
        <v>609</v>
      </c>
      <c r="G250" s="188" t="s">
        <v>251</v>
      </c>
      <c r="H250" s="188" t="s">
        <v>3319</v>
      </c>
      <c r="I250" s="181">
        <f>SUMIFS(STIMA!$O$2:$O$48,STIMA!$G$2:$G$48,EP!I$1,STIMA!$E$2:$E$48,EP!$A250)</f>
        <v>0</v>
      </c>
      <c r="J250" s="182">
        <f t="shared" si="12"/>
        <v>0</v>
      </c>
      <c r="K250" s="181">
        <f>SUMIFS(STIMA!$O$2:$O$48,STIMA!$G$2:$G$48,EP!K$1,STIMA!$E$2:$E$48,EP!$A250)</f>
        <v>0</v>
      </c>
      <c r="L250" s="182">
        <f t="shared" si="13"/>
        <v>0</v>
      </c>
      <c r="M250" s="183">
        <f t="shared" si="14"/>
        <v>0</v>
      </c>
      <c r="N250" s="182">
        <f t="shared" si="15"/>
        <v>0</v>
      </c>
      <c r="Q250" s="184"/>
    </row>
    <row r="251" spans="1:17" ht="12" customHeight="1" x14ac:dyDescent="0.2">
      <c r="A251" s="188" t="s">
        <v>617</v>
      </c>
      <c r="B251" s="188" t="s">
        <v>618</v>
      </c>
      <c r="C251" s="188" t="s">
        <v>612</v>
      </c>
      <c r="D251" s="189">
        <v>1.18</v>
      </c>
      <c r="E251" s="188" t="s">
        <v>605</v>
      </c>
      <c r="F251" s="188" t="s">
        <v>609</v>
      </c>
      <c r="G251" s="188" t="s">
        <v>251</v>
      </c>
      <c r="H251" s="188" t="s">
        <v>3319</v>
      </c>
      <c r="I251" s="181">
        <f>SUMIFS(STIMA!$O$2:$O$48,STIMA!$G$2:$G$48,EP!I$1,STIMA!$E$2:$E$48,EP!$A251)</f>
        <v>0</v>
      </c>
      <c r="J251" s="182">
        <f t="shared" si="12"/>
        <v>0</v>
      </c>
      <c r="K251" s="181">
        <f>SUMIFS(STIMA!$O$2:$O$48,STIMA!$G$2:$G$48,EP!K$1,STIMA!$E$2:$E$48,EP!$A251)</f>
        <v>0</v>
      </c>
      <c r="L251" s="182">
        <f t="shared" si="13"/>
        <v>0</v>
      </c>
      <c r="M251" s="183">
        <f t="shared" si="14"/>
        <v>0</v>
      </c>
      <c r="N251" s="182">
        <f t="shared" si="15"/>
        <v>0</v>
      </c>
      <c r="Q251" s="184"/>
    </row>
    <row r="252" spans="1:17" ht="12" customHeight="1" x14ac:dyDescent="0.2">
      <c r="A252" s="188" t="s">
        <v>619</v>
      </c>
      <c r="B252" s="188" t="s">
        <v>620</v>
      </c>
      <c r="C252" s="188"/>
      <c r="D252" s="189"/>
      <c r="E252" s="188" t="s">
        <v>605</v>
      </c>
      <c r="F252" s="188" t="s">
        <v>609</v>
      </c>
      <c r="G252" s="188" t="s">
        <v>251</v>
      </c>
      <c r="H252" s="188" t="s">
        <v>3319</v>
      </c>
      <c r="I252" s="181">
        <f>SUMIFS(STIMA!$O$2:$O$48,STIMA!$G$2:$G$48,EP!I$1,STIMA!$E$2:$E$48,EP!$A252)</f>
        <v>0</v>
      </c>
      <c r="J252" s="182">
        <f t="shared" si="12"/>
        <v>0</v>
      </c>
      <c r="K252" s="181">
        <f>SUMIFS(STIMA!$O$2:$O$48,STIMA!$G$2:$G$48,EP!K$1,STIMA!$E$2:$E$48,EP!$A252)</f>
        <v>0</v>
      </c>
      <c r="L252" s="182">
        <f t="shared" si="13"/>
        <v>0</v>
      </c>
      <c r="M252" s="183">
        <f t="shared" si="14"/>
        <v>0</v>
      </c>
      <c r="N252" s="182">
        <f t="shared" si="15"/>
        <v>0</v>
      </c>
      <c r="Q252" s="184"/>
    </row>
    <row r="253" spans="1:17" ht="12" customHeight="1" x14ac:dyDescent="0.2">
      <c r="A253" s="188" t="s">
        <v>621</v>
      </c>
      <c r="B253" s="188" t="s">
        <v>611</v>
      </c>
      <c r="C253" s="190" t="s">
        <v>612</v>
      </c>
      <c r="D253" s="189">
        <v>2.44</v>
      </c>
      <c r="E253" s="188" t="s">
        <v>605</v>
      </c>
      <c r="F253" s="188" t="s">
        <v>609</v>
      </c>
      <c r="G253" s="188" t="s">
        <v>251</v>
      </c>
      <c r="H253" s="188" t="s">
        <v>3319</v>
      </c>
      <c r="I253" s="181">
        <f>SUMIFS(STIMA!$O$2:$O$48,STIMA!$G$2:$G$48,EP!I$1,STIMA!$E$2:$E$48,EP!$A253)</f>
        <v>0</v>
      </c>
      <c r="J253" s="182">
        <f t="shared" si="12"/>
        <v>0</v>
      </c>
      <c r="K253" s="181">
        <f>SUMIFS(STIMA!$O$2:$O$48,STIMA!$G$2:$G$48,EP!K$1,STIMA!$E$2:$E$48,EP!$A253)</f>
        <v>0</v>
      </c>
      <c r="L253" s="182">
        <f t="shared" si="13"/>
        <v>0</v>
      </c>
      <c r="M253" s="183">
        <f t="shared" si="14"/>
        <v>0</v>
      </c>
      <c r="N253" s="182">
        <f t="shared" si="15"/>
        <v>0</v>
      </c>
      <c r="Q253" s="184"/>
    </row>
    <row r="254" spans="1:17" ht="12" customHeight="1" x14ac:dyDescent="0.2">
      <c r="A254" s="188" t="s">
        <v>622</v>
      </c>
      <c r="B254" s="188" t="s">
        <v>614</v>
      </c>
      <c r="C254" s="188" t="s">
        <v>612</v>
      </c>
      <c r="D254" s="189">
        <v>1.96</v>
      </c>
      <c r="E254" s="188" t="s">
        <v>605</v>
      </c>
      <c r="F254" s="188" t="s">
        <v>609</v>
      </c>
      <c r="G254" s="188" t="s">
        <v>251</v>
      </c>
      <c r="H254" s="188" t="s">
        <v>3319</v>
      </c>
      <c r="I254" s="181">
        <f>SUMIFS(STIMA!$O$2:$O$48,STIMA!$G$2:$G$48,EP!I$1,STIMA!$E$2:$E$48,EP!$A254)</f>
        <v>0</v>
      </c>
      <c r="J254" s="182">
        <f t="shared" si="12"/>
        <v>0</v>
      </c>
      <c r="K254" s="181">
        <f>SUMIFS(STIMA!$O$2:$O$48,STIMA!$G$2:$G$48,EP!K$1,STIMA!$E$2:$E$48,EP!$A254)</f>
        <v>0</v>
      </c>
      <c r="L254" s="182">
        <f t="shared" si="13"/>
        <v>0</v>
      </c>
      <c r="M254" s="183">
        <f t="shared" si="14"/>
        <v>0</v>
      </c>
      <c r="N254" s="182">
        <f t="shared" si="15"/>
        <v>0</v>
      </c>
      <c r="Q254" s="184"/>
    </row>
    <row r="255" spans="1:17" ht="12" customHeight="1" x14ac:dyDescent="0.2">
      <c r="A255" s="188" t="s">
        <v>623</v>
      </c>
      <c r="B255" s="188" t="s">
        <v>616</v>
      </c>
      <c r="C255" s="188" t="s">
        <v>612</v>
      </c>
      <c r="D255" s="189">
        <v>1.74</v>
      </c>
      <c r="E255" s="188" t="s">
        <v>605</v>
      </c>
      <c r="F255" s="188" t="s">
        <v>609</v>
      </c>
      <c r="G255" s="188" t="s">
        <v>251</v>
      </c>
      <c r="H255" s="188" t="s">
        <v>3319</v>
      </c>
      <c r="I255" s="181">
        <f>SUMIFS(STIMA!$O$2:$O$48,STIMA!$G$2:$G$48,EP!I$1,STIMA!$E$2:$E$48,EP!$A255)</f>
        <v>0</v>
      </c>
      <c r="J255" s="182">
        <f t="shared" si="12"/>
        <v>0</v>
      </c>
      <c r="K255" s="181">
        <f>SUMIFS(STIMA!$O$2:$O$48,STIMA!$G$2:$G$48,EP!K$1,STIMA!$E$2:$E$48,EP!$A255)</f>
        <v>0</v>
      </c>
      <c r="L255" s="182">
        <f t="shared" si="13"/>
        <v>0</v>
      </c>
      <c r="M255" s="183">
        <f t="shared" si="14"/>
        <v>0</v>
      </c>
      <c r="N255" s="182">
        <f t="shared" si="15"/>
        <v>0</v>
      </c>
      <c r="Q255" s="184"/>
    </row>
    <row r="256" spans="1:17" ht="12" customHeight="1" x14ac:dyDescent="0.2">
      <c r="A256" s="188" t="s">
        <v>624</v>
      </c>
      <c r="B256" s="188" t="s">
        <v>618</v>
      </c>
      <c r="C256" s="188" t="s">
        <v>612</v>
      </c>
      <c r="D256" s="189">
        <v>1.48</v>
      </c>
      <c r="E256" s="188" t="s">
        <v>605</v>
      </c>
      <c r="F256" s="188" t="s">
        <v>609</v>
      </c>
      <c r="G256" s="188" t="s">
        <v>251</v>
      </c>
      <c r="H256" s="188" t="s">
        <v>3319</v>
      </c>
      <c r="I256" s="181">
        <f>SUMIFS(STIMA!$O$2:$O$48,STIMA!$G$2:$G$48,EP!I$1,STIMA!$E$2:$E$48,EP!$A256)</f>
        <v>0</v>
      </c>
      <c r="J256" s="182">
        <f t="shared" si="12"/>
        <v>0</v>
      </c>
      <c r="K256" s="181">
        <f>SUMIFS(STIMA!$O$2:$O$48,STIMA!$G$2:$G$48,EP!K$1,STIMA!$E$2:$E$48,EP!$A256)</f>
        <v>0</v>
      </c>
      <c r="L256" s="182">
        <f t="shared" si="13"/>
        <v>0</v>
      </c>
      <c r="M256" s="183">
        <f t="shared" si="14"/>
        <v>0</v>
      </c>
      <c r="N256" s="182">
        <f t="shared" si="15"/>
        <v>0</v>
      </c>
      <c r="Q256" s="184"/>
    </row>
    <row r="257" spans="1:17" ht="12" customHeight="1" x14ac:dyDescent="0.2">
      <c r="A257" s="188" t="s">
        <v>625</v>
      </c>
      <c r="B257" s="188" t="s">
        <v>626</v>
      </c>
      <c r="C257" s="188"/>
      <c r="D257" s="189"/>
      <c r="E257" s="188" t="s">
        <v>605</v>
      </c>
      <c r="F257" s="188" t="s">
        <v>609</v>
      </c>
      <c r="G257" s="188" t="s">
        <v>251</v>
      </c>
      <c r="H257" s="188" t="s">
        <v>3319</v>
      </c>
      <c r="I257" s="181">
        <f>SUMIFS(STIMA!$O$2:$O$48,STIMA!$G$2:$G$48,EP!I$1,STIMA!$E$2:$E$48,EP!$A257)</f>
        <v>0</v>
      </c>
      <c r="J257" s="182">
        <f t="shared" si="12"/>
        <v>0</v>
      </c>
      <c r="K257" s="181">
        <f>SUMIFS(STIMA!$O$2:$O$48,STIMA!$G$2:$G$48,EP!K$1,STIMA!$E$2:$E$48,EP!$A257)</f>
        <v>0</v>
      </c>
      <c r="L257" s="182">
        <f t="shared" si="13"/>
        <v>0</v>
      </c>
      <c r="M257" s="183">
        <f t="shared" si="14"/>
        <v>0</v>
      </c>
      <c r="N257" s="182">
        <f t="shared" si="15"/>
        <v>0</v>
      </c>
      <c r="Q257" s="184"/>
    </row>
    <row r="258" spans="1:17" ht="12" customHeight="1" x14ac:dyDescent="0.2">
      <c r="A258" s="188" t="s">
        <v>627</v>
      </c>
      <c r="B258" s="188" t="s">
        <v>628</v>
      </c>
      <c r="C258" s="190" t="s">
        <v>612</v>
      </c>
      <c r="D258" s="189">
        <v>2.92</v>
      </c>
      <c r="E258" s="188" t="s">
        <v>605</v>
      </c>
      <c r="F258" s="188" t="s">
        <v>609</v>
      </c>
      <c r="G258" s="188" t="s">
        <v>251</v>
      </c>
      <c r="H258" s="188" t="s">
        <v>3319</v>
      </c>
      <c r="I258" s="181">
        <f>SUMIFS(STIMA!$O$2:$O$48,STIMA!$G$2:$G$48,EP!I$1,STIMA!$E$2:$E$48,EP!$A258)</f>
        <v>0</v>
      </c>
      <c r="J258" s="182">
        <f t="shared" ref="J258:J321" si="16">I258/$J$1</f>
        <v>0</v>
      </c>
      <c r="K258" s="181">
        <f>SUMIFS(STIMA!$O$2:$O$48,STIMA!$G$2:$G$48,EP!K$1,STIMA!$E$2:$E$48,EP!$A258)</f>
        <v>0</v>
      </c>
      <c r="L258" s="182">
        <f t="shared" ref="L258:L321" si="17">K258/$L$1</f>
        <v>0</v>
      </c>
      <c r="M258" s="183">
        <f t="shared" ref="M258:M321" si="18">I258+K258</f>
        <v>0</v>
      </c>
      <c r="N258" s="182">
        <f t="shared" ref="N258:N321" si="19">M258/$N$1</f>
        <v>0</v>
      </c>
      <c r="Q258" s="184"/>
    </row>
    <row r="259" spans="1:17" ht="12" customHeight="1" x14ac:dyDescent="0.2">
      <c r="A259" s="188" t="s">
        <v>629</v>
      </c>
      <c r="B259" s="188" t="s">
        <v>614</v>
      </c>
      <c r="C259" s="188" t="s">
        <v>612</v>
      </c>
      <c r="D259" s="189">
        <v>2.2200000000000002</v>
      </c>
      <c r="E259" s="188" t="s">
        <v>605</v>
      </c>
      <c r="F259" s="188" t="s">
        <v>609</v>
      </c>
      <c r="G259" s="188" t="s">
        <v>251</v>
      </c>
      <c r="H259" s="188" t="s">
        <v>3319</v>
      </c>
      <c r="I259" s="181">
        <f>SUMIFS(STIMA!$O$2:$O$48,STIMA!$G$2:$G$48,EP!I$1,STIMA!$E$2:$E$48,EP!$A259)</f>
        <v>0</v>
      </c>
      <c r="J259" s="182">
        <f t="shared" si="16"/>
        <v>0</v>
      </c>
      <c r="K259" s="181">
        <f>SUMIFS(STIMA!$O$2:$O$48,STIMA!$G$2:$G$48,EP!K$1,STIMA!$E$2:$E$48,EP!$A259)</f>
        <v>0</v>
      </c>
      <c r="L259" s="182">
        <f t="shared" si="17"/>
        <v>0</v>
      </c>
      <c r="M259" s="183">
        <f t="shared" si="18"/>
        <v>0</v>
      </c>
      <c r="N259" s="182">
        <f t="shared" si="19"/>
        <v>0</v>
      </c>
      <c r="Q259" s="184"/>
    </row>
    <row r="260" spans="1:17" ht="12" customHeight="1" x14ac:dyDescent="0.2">
      <c r="A260" s="188" t="s">
        <v>630</v>
      </c>
      <c r="B260" s="188" t="s">
        <v>616</v>
      </c>
      <c r="C260" s="188" t="s">
        <v>612</v>
      </c>
      <c r="D260" s="189">
        <v>1.84</v>
      </c>
      <c r="E260" s="188" t="s">
        <v>605</v>
      </c>
      <c r="F260" s="188" t="s">
        <v>609</v>
      </c>
      <c r="G260" s="188" t="s">
        <v>251</v>
      </c>
      <c r="H260" s="188" t="s">
        <v>3319</v>
      </c>
      <c r="I260" s="181">
        <f>SUMIFS(STIMA!$O$2:$O$48,STIMA!$G$2:$G$48,EP!I$1,STIMA!$E$2:$E$48,EP!$A260)</f>
        <v>0</v>
      </c>
      <c r="J260" s="182">
        <f t="shared" si="16"/>
        <v>0</v>
      </c>
      <c r="K260" s="181">
        <f>SUMIFS(STIMA!$O$2:$O$48,STIMA!$G$2:$G$48,EP!K$1,STIMA!$E$2:$E$48,EP!$A260)</f>
        <v>0</v>
      </c>
      <c r="L260" s="182">
        <f t="shared" si="17"/>
        <v>0</v>
      </c>
      <c r="M260" s="183">
        <f t="shared" si="18"/>
        <v>0</v>
      </c>
      <c r="N260" s="182">
        <f t="shared" si="19"/>
        <v>0</v>
      </c>
      <c r="Q260" s="184"/>
    </row>
    <row r="261" spans="1:17" ht="12" customHeight="1" x14ac:dyDescent="0.2">
      <c r="A261" s="188" t="s">
        <v>631</v>
      </c>
      <c r="B261" s="188" t="s">
        <v>618</v>
      </c>
      <c r="C261" s="188" t="s">
        <v>612</v>
      </c>
      <c r="D261" s="189">
        <v>1.52</v>
      </c>
      <c r="E261" s="188" t="s">
        <v>605</v>
      </c>
      <c r="F261" s="188" t="s">
        <v>609</v>
      </c>
      <c r="G261" s="188" t="s">
        <v>251</v>
      </c>
      <c r="H261" s="188" t="s">
        <v>3319</v>
      </c>
      <c r="I261" s="181">
        <f>SUMIFS(STIMA!$O$2:$O$48,STIMA!$G$2:$G$48,EP!I$1,STIMA!$E$2:$E$48,EP!$A261)</f>
        <v>0</v>
      </c>
      <c r="J261" s="182">
        <f t="shared" si="16"/>
        <v>0</v>
      </c>
      <c r="K261" s="181">
        <f>SUMIFS(STIMA!$O$2:$O$48,STIMA!$G$2:$G$48,EP!K$1,STIMA!$E$2:$E$48,EP!$A261)</f>
        <v>0</v>
      </c>
      <c r="L261" s="182">
        <f t="shared" si="17"/>
        <v>0</v>
      </c>
      <c r="M261" s="183">
        <f t="shared" si="18"/>
        <v>0</v>
      </c>
      <c r="N261" s="182">
        <f t="shared" si="19"/>
        <v>0</v>
      </c>
      <c r="Q261" s="184"/>
    </row>
    <row r="262" spans="1:17" ht="12" customHeight="1" x14ac:dyDescent="0.2">
      <c r="A262" s="188" t="s">
        <v>632</v>
      </c>
      <c r="B262" s="188" t="s">
        <v>633</v>
      </c>
      <c r="C262" s="188"/>
      <c r="D262" s="189"/>
      <c r="E262" s="188" t="s">
        <v>605</v>
      </c>
      <c r="F262" s="188" t="s">
        <v>609</v>
      </c>
      <c r="G262" s="188" t="s">
        <v>251</v>
      </c>
      <c r="H262" s="188" t="s">
        <v>3319</v>
      </c>
      <c r="I262" s="181">
        <f>SUMIFS(STIMA!$O$2:$O$48,STIMA!$G$2:$G$48,EP!I$1,STIMA!$E$2:$E$48,EP!$A262)</f>
        <v>0</v>
      </c>
      <c r="J262" s="182">
        <f t="shared" si="16"/>
        <v>0</v>
      </c>
      <c r="K262" s="181">
        <f>SUMIFS(STIMA!$O$2:$O$48,STIMA!$G$2:$G$48,EP!K$1,STIMA!$E$2:$E$48,EP!$A262)</f>
        <v>0</v>
      </c>
      <c r="L262" s="182">
        <f t="shared" si="17"/>
        <v>0</v>
      </c>
      <c r="M262" s="183">
        <f t="shared" si="18"/>
        <v>0</v>
      </c>
      <c r="N262" s="182">
        <f t="shared" si="19"/>
        <v>0</v>
      </c>
      <c r="Q262" s="184"/>
    </row>
    <row r="263" spans="1:17" ht="12" customHeight="1" x14ac:dyDescent="0.2">
      <c r="A263" s="188" t="s">
        <v>634</v>
      </c>
      <c r="B263" s="188" t="s">
        <v>635</v>
      </c>
      <c r="C263" s="190" t="s">
        <v>37</v>
      </c>
      <c r="D263" s="189">
        <v>25</v>
      </c>
      <c r="E263" s="188" t="s">
        <v>605</v>
      </c>
      <c r="F263" s="188" t="s">
        <v>609</v>
      </c>
      <c r="G263" s="188" t="s">
        <v>251</v>
      </c>
      <c r="H263" s="188" t="s">
        <v>3319</v>
      </c>
      <c r="I263" s="181">
        <f>SUMIFS(STIMA!$O$2:$O$48,STIMA!$G$2:$G$48,EP!I$1,STIMA!$E$2:$E$48,EP!$A263)</f>
        <v>0</v>
      </c>
      <c r="J263" s="182">
        <f t="shared" si="16"/>
        <v>0</v>
      </c>
      <c r="K263" s="181">
        <f>SUMIFS(STIMA!$O$2:$O$48,STIMA!$G$2:$G$48,EP!K$1,STIMA!$E$2:$E$48,EP!$A263)</f>
        <v>0</v>
      </c>
      <c r="L263" s="182">
        <f t="shared" si="17"/>
        <v>0</v>
      </c>
      <c r="M263" s="183">
        <f t="shared" si="18"/>
        <v>0</v>
      </c>
      <c r="N263" s="182">
        <f t="shared" si="19"/>
        <v>0</v>
      </c>
      <c r="Q263" s="184"/>
    </row>
    <row r="264" spans="1:17" ht="12" customHeight="1" x14ac:dyDescent="0.2">
      <c r="A264" s="188" t="s">
        <v>636</v>
      </c>
      <c r="B264" s="188" t="s">
        <v>637</v>
      </c>
      <c r="C264" s="188" t="s">
        <v>37</v>
      </c>
      <c r="D264" s="189">
        <v>75</v>
      </c>
      <c r="E264" s="188" t="s">
        <v>605</v>
      </c>
      <c r="F264" s="188" t="s">
        <v>609</v>
      </c>
      <c r="G264" s="188" t="s">
        <v>251</v>
      </c>
      <c r="H264" s="188" t="s">
        <v>3319</v>
      </c>
      <c r="I264" s="181">
        <f>SUMIFS(STIMA!$O$2:$O$48,STIMA!$G$2:$G$48,EP!I$1,STIMA!$E$2:$E$48,EP!$A264)</f>
        <v>0</v>
      </c>
      <c r="J264" s="182">
        <f t="shared" si="16"/>
        <v>0</v>
      </c>
      <c r="K264" s="181">
        <f>SUMIFS(STIMA!$O$2:$O$48,STIMA!$G$2:$G$48,EP!K$1,STIMA!$E$2:$E$48,EP!$A264)</f>
        <v>0</v>
      </c>
      <c r="L264" s="182">
        <f t="shared" si="17"/>
        <v>0</v>
      </c>
      <c r="M264" s="183">
        <f t="shared" si="18"/>
        <v>0</v>
      </c>
      <c r="N264" s="182">
        <f t="shared" si="19"/>
        <v>0</v>
      </c>
      <c r="Q264" s="184"/>
    </row>
    <row r="265" spans="1:17" ht="12" customHeight="1" x14ac:dyDescent="0.2">
      <c r="A265" s="188" t="s">
        <v>638</v>
      </c>
      <c r="B265" s="188" t="s">
        <v>639</v>
      </c>
      <c r="C265" s="188"/>
      <c r="D265" s="189"/>
      <c r="E265" s="188" t="s">
        <v>605</v>
      </c>
      <c r="F265" s="188" t="s">
        <v>609</v>
      </c>
      <c r="G265" s="188" t="s">
        <v>251</v>
      </c>
      <c r="H265" s="188" t="s">
        <v>3319</v>
      </c>
      <c r="I265" s="181">
        <f>SUMIFS(STIMA!$O$2:$O$48,STIMA!$G$2:$G$48,EP!I$1,STIMA!$E$2:$E$48,EP!$A265)</f>
        <v>0</v>
      </c>
      <c r="J265" s="182">
        <f t="shared" si="16"/>
        <v>0</v>
      </c>
      <c r="K265" s="181">
        <f>SUMIFS(STIMA!$O$2:$O$48,STIMA!$G$2:$G$48,EP!K$1,STIMA!$E$2:$E$48,EP!$A265)</f>
        <v>0</v>
      </c>
      <c r="L265" s="182">
        <f t="shared" si="17"/>
        <v>0</v>
      </c>
      <c r="M265" s="183">
        <f t="shared" si="18"/>
        <v>0</v>
      </c>
      <c r="N265" s="182">
        <f t="shared" si="19"/>
        <v>0</v>
      </c>
      <c r="Q265" s="184"/>
    </row>
    <row r="266" spans="1:17" ht="12" customHeight="1" x14ac:dyDescent="0.2">
      <c r="A266" s="188" t="s">
        <v>640</v>
      </c>
      <c r="B266" s="188" t="s">
        <v>641</v>
      </c>
      <c r="C266" s="190" t="s">
        <v>37</v>
      </c>
      <c r="D266" s="189">
        <v>5</v>
      </c>
      <c r="E266" s="188" t="s">
        <v>605</v>
      </c>
      <c r="F266" s="188" t="s">
        <v>609</v>
      </c>
      <c r="G266" s="188" t="s">
        <v>251</v>
      </c>
      <c r="H266" s="188" t="s">
        <v>3319</v>
      </c>
      <c r="I266" s="181">
        <f>SUMIFS(STIMA!$O$2:$O$48,STIMA!$G$2:$G$48,EP!I$1,STIMA!$E$2:$E$48,EP!$A266)</f>
        <v>0</v>
      </c>
      <c r="J266" s="182">
        <f t="shared" si="16"/>
        <v>0</v>
      </c>
      <c r="K266" s="181">
        <f>SUMIFS(STIMA!$O$2:$O$48,STIMA!$G$2:$G$48,EP!K$1,STIMA!$E$2:$E$48,EP!$A266)</f>
        <v>0</v>
      </c>
      <c r="L266" s="182">
        <f t="shared" si="17"/>
        <v>0</v>
      </c>
      <c r="M266" s="183">
        <f t="shared" si="18"/>
        <v>0</v>
      </c>
      <c r="N266" s="182">
        <f t="shared" si="19"/>
        <v>0</v>
      </c>
      <c r="Q266" s="184"/>
    </row>
    <row r="267" spans="1:17" ht="12" customHeight="1" x14ac:dyDescent="0.2">
      <c r="A267" s="188" t="s">
        <v>642</v>
      </c>
      <c r="B267" s="188" t="s">
        <v>643</v>
      </c>
      <c r="C267" s="188" t="s">
        <v>37</v>
      </c>
      <c r="D267" s="189">
        <v>12</v>
      </c>
      <c r="E267" s="188" t="s">
        <v>605</v>
      </c>
      <c r="F267" s="188" t="s">
        <v>609</v>
      </c>
      <c r="G267" s="188" t="s">
        <v>251</v>
      </c>
      <c r="H267" s="188" t="s">
        <v>3319</v>
      </c>
      <c r="I267" s="181">
        <f>SUMIFS(STIMA!$O$2:$O$48,STIMA!$G$2:$G$48,EP!I$1,STIMA!$E$2:$E$48,EP!$A267)</f>
        <v>0</v>
      </c>
      <c r="J267" s="182">
        <f t="shared" si="16"/>
        <v>0</v>
      </c>
      <c r="K267" s="181">
        <f>SUMIFS(STIMA!$O$2:$O$48,STIMA!$G$2:$G$48,EP!K$1,STIMA!$E$2:$E$48,EP!$A267)</f>
        <v>0</v>
      </c>
      <c r="L267" s="182">
        <f t="shared" si="17"/>
        <v>0</v>
      </c>
      <c r="M267" s="183">
        <f t="shared" si="18"/>
        <v>0</v>
      </c>
      <c r="N267" s="182">
        <f t="shared" si="19"/>
        <v>0</v>
      </c>
      <c r="Q267" s="184"/>
    </row>
    <row r="268" spans="1:17" ht="12" customHeight="1" x14ac:dyDescent="0.2">
      <c r="A268" s="188" t="s">
        <v>644</v>
      </c>
      <c r="B268" s="188" t="s">
        <v>645</v>
      </c>
      <c r="C268" s="188"/>
      <c r="D268" s="189"/>
      <c r="E268" s="188" t="s">
        <v>605</v>
      </c>
      <c r="F268" s="188" t="s">
        <v>609</v>
      </c>
      <c r="G268" s="188" t="s">
        <v>251</v>
      </c>
      <c r="H268" s="188" t="s">
        <v>3319</v>
      </c>
      <c r="I268" s="181">
        <f>SUMIFS(STIMA!$O$2:$O$48,STIMA!$G$2:$G$48,EP!I$1,STIMA!$E$2:$E$48,EP!$A268)</f>
        <v>0</v>
      </c>
      <c r="J268" s="182">
        <f t="shared" si="16"/>
        <v>0</v>
      </c>
      <c r="K268" s="181">
        <f>SUMIFS(STIMA!$O$2:$O$48,STIMA!$G$2:$G$48,EP!K$1,STIMA!$E$2:$E$48,EP!$A268)</f>
        <v>0</v>
      </c>
      <c r="L268" s="182">
        <f t="shared" si="17"/>
        <v>0</v>
      </c>
      <c r="M268" s="183">
        <f t="shared" si="18"/>
        <v>0</v>
      </c>
      <c r="N268" s="182">
        <f t="shared" si="19"/>
        <v>0</v>
      </c>
      <c r="Q268" s="184"/>
    </row>
    <row r="269" spans="1:17" ht="12" customHeight="1" x14ac:dyDescent="0.2">
      <c r="A269" s="188" t="s">
        <v>646</v>
      </c>
      <c r="B269" s="188" t="s">
        <v>647</v>
      </c>
      <c r="C269" s="190" t="s">
        <v>37</v>
      </c>
      <c r="D269" s="189">
        <v>15</v>
      </c>
      <c r="E269" s="188" t="s">
        <v>605</v>
      </c>
      <c r="F269" s="188" t="s">
        <v>609</v>
      </c>
      <c r="G269" s="188" t="s">
        <v>251</v>
      </c>
      <c r="H269" s="188" t="s">
        <v>3319</v>
      </c>
      <c r="I269" s="181">
        <f>SUMIFS(STIMA!$O$2:$O$48,STIMA!$G$2:$G$48,EP!I$1,STIMA!$E$2:$E$48,EP!$A269)</f>
        <v>0</v>
      </c>
      <c r="J269" s="182">
        <f t="shared" si="16"/>
        <v>0</v>
      </c>
      <c r="K269" s="181">
        <f>SUMIFS(STIMA!$O$2:$O$48,STIMA!$G$2:$G$48,EP!K$1,STIMA!$E$2:$E$48,EP!$A269)</f>
        <v>0</v>
      </c>
      <c r="L269" s="182">
        <f t="shared" si="17"/>
        <v>0</v>
      </c>
      <c r="M269" s="183">
        <f t="shared" si="18"/>
        <v>0</v>
      </c>
      <c r="N269" s="182">
        <f t="shared" si="19"/>
        <v>0</v>
      </c>
      <c r="Q269" s="184"/>
    </row>
    <row r="270" spans="1:17" ht="12" customHeight="1" x14ac:dyDescent="0.2">
      <c r="A270" s="188" t="s">
        <v>648</v>
      </c>
      <c r="B270" s="188" t="s">
        <v>643</v>
      </c>
      <c r="C270" s="188" t="s">
        <v>37</v>
      </c>
      <c r="D270" s="189">
        <v>25</v>
      </c>
      <c r="E270" s="188" t="s">
        <v>605</v>
      </c>
      <c r="F270" s="188" t="s">
        <v>609</v>
      </c>
      <c r="G270" s="188" t="s">
        <v>251</v>
      </c>
      <c r="H270" s="188" t="s">
        <v>3319</v>
      </c>
      <c r="I270" s="181">
        <f>SUMIFS(STIMA!$O$2:$O$48,STIMA!$G$2:$G$48,EP!I$1,STIMA!$E$2:$E$48,EP!$A270)</f>
        <v>0</v>
      </c>
      <c r="J270" s="182">
        <f t="shared" si="16"/>
        <v>0</v>
      </c>
      <c r="K270" s="181">
        <f>SUMIFS(STIMA!$O$2:$O$48,STIMA!$G$2:$G$48,EP!K$1,STIMA!$E$2:$E$48,EP!$A270)</f>
        <v>0</v>
      </c>
      <c r="L270" s="182">
        <f t="shared" si="17"/>
        <v>0</v>
      </c>
      <c r="M270" s="183">
        <f t="shared" si="18"/>
        <v>0</v>
      </c>
      <c r="N270" s="182">
        <f t="shared" si="19"/>
        <v>0</v>
      </c>
      <c r="Q270" s="184"/>
    </row>
    <row r="271" spans="1:17" ht="12" customHeight="1" x14ac:dyDescent="0.2">
      <c r="A271" s="188" t="s">
        <v>649</v>
      </c>
      <c r="B271" s="188" t="s">
        <v>650</v>
      </c>
      <c r="C271" s="188" t="s">
        <v>37</v>
      </c>
      <c r="D271" s="189">
        <v>10</v>
      </c>
      <c r="E271" s="188" t="s">
        <v>605</v>
      </c>
      <c r="F271" s="188" t="s">
        <v>609</v>
      </c>
      <c r="G271" s="188" t="s">
        <v>251</v>
      </c>
      <c r="H271" s="188" t="s">
        <v>3319</v>
      </c>
      <c r="I271" s="181">
        <f>SUMIFS(STIMA!$O$2:$O$48,STIMA!$G$2:$G$48,EP!I$1,STIMA!$E$2:$E$48,EP!$A271)</f>
        <v>0</v>
      </c>
      <c r="J271" s="182">
        <f t="shared" si="16"/>
        <v>0</v>
      </c>
      <c r="K271" s="181">
        <f>SUMIFS(STIMA!$O$2:$O$48,STIMA!$G$2:$G$48,EP!K$1,STIMA!$E$2:$E$48,EP!$A271)</f>
        <v>0</v>
      </c>
      <c r="L271" s="182">
        <f t="shared" si="17"/>
        <v>0</v>
      </c>
      <c r="M271" s="183">
        <f t="shared" si="18"/>
        <v>0</v>
      </c>
      <c r="N271" s="182">
        <f t="shared" si="19"/>
        <v>0</v>
      </c>
      <c r="Q271" s="184"/>
    </row>
    <row r="272" spans="1:17" ht="12" customHeight="1" x14ac:dyDescent="0.2">
      <c r="A272" s="188" t="s">
        <v>651</v>
      </c>
      <c r="B272" s="188" t="s">
        <v>652</v>
      </c>
      <c r="C272" s="188"/>
      <c r="D272" s="189"/>
      <c r="E272" s="188" t="s">
        <v>605</v>
      </c>
      <c r="F272" s="188" t="s">
        <v>609</v>
      </c>
      <c r="G272" s="188" t="s">
        <v>251</v>
      </c>
      <c r="H272" s="188" t="s">
        <v>3319</v>
      </c>
      <c r="I272" s="181">
        <f>SUMIFS(STIMA!$O$2:$O$48,STIMA!$G$2:$G$48,EP!I$1,STIMA!$E$2:$E$48,EP!$A272)</f>
        <v>0</v>
      </c>
      <c r="J272" s="182">
        <f t="shared" si="16"/>
        <v>0</v>
      </c>
      <c r="K272" s="181">
        <f>SUMIFS(STIMA!$O$2:$O$48,STIMA!$G$2:$G$48,EP!K$1,STIMA!$E$2:$E$48,EP!$A272)</f>
        <v>0</v>
      </c>
      <c r="L272" s="182">
        <f t="shared" si="17"/>
        <v>0</v>
      </c>
      <c r="M272" s="183">
        <f t="shared" si="18"/>
        <v>0</v>
      </c>
      <c r="N272" s="182">
        <f t="shared" si="19"/>
        <v>0</v>
      </c>
      <c r="Q272" s="184"/>
    </row>
    <row r="273" spans="1:17" ht="12" customHeight="1" x14ac:dyDescent="0.2">
      <c r="A273" s="188" t="s">
        <v>653</v>
      </c>
      <c r="B273" s="188" t="s">
        <v>654</v>
      </c>
      <c r="C273" s="190" t="s">
        <v>655</v>
      </c>
      <c r="D273" s="189">
        <v>43.09</v>
      </c>
      <c r="E273" s="188" t="s">
        <v>605</v>
      </c>
      <c r="F273" s="188" t="s">
        <v>609</v>
      </c>
      <c r="G273" s="188" t="s">
        <v>251</v>
      </c>
      <c r="H273" s="188" t="s">
        <v>3319</v>
      </c>
      <c r="I273" s="181">
        <f>SUMIFS(STIMA!$O$2:$O$48,STIMA!$G$2:$G$48,EP!I$1,STIMA!$E$2:$E$48,EP!$A273)</f>
        <v>0</v>
      </c>
      <c r="J273" s="182">
        <f t="shared" si="16"/>
        <v>0</v>
      </c>
      <c r="K273" s="181">
        <f>SUMIFS(STIMA!$O$2:$O$48,STIMA!$G$2:$G$48,EP!K$1,STIMA!$E$2:$E$48,EP!$A273)</f>
        <v>0</v>
      </c>
      <c r="L273" s="182">
        <f t="shared" si="17"/>
        <v>0</v>
      </c>
      <c r="M273" s="183">
        <f t="shared" si="18"/>
        <v>0</v>
      </c>
      <c r="N273" s="182">
        <f t="shared" si="19"/>
        <v>0</v>
      </c>
      <c r="Q273" s="184"/>
    </row>
    <row r="274" spans="1:17" ht="12" customHeight="1" x14ac:dyDescent="0.2">
      <c r="A274" s="188" t="s">
        <v>656</v>
      </c>
      <c r="B274" s="188" t="s">
        <v>657</v>
      </c>
      <c r="C274" s="188" t="s">
        <v>37</v>
      </c>
      <c r="D274" s="189">
        <v>30</v>
      </c>
      <c r="E274" s="188" t="s">
        <v>605</v>
      </c>
      <c r="F274" s="188" t="s">
        <v>609</v>
      </c>
      <c r="G274" s="188" t="s">
        <v>251</v>
      </c>
      <c r="H274" s="188" t="s">
        <v>3319</v>
      </c>
      <c r="I274" s="181">
        <f>SUMIFS(STIMA!$O$2:$O$48,STIMA!$G$2:$G$48,EP!I$1,STIMA!$E$2:$E$48,EP!$A274)</f>
        <v>0</v>
      </c>
      <c r="J274" s="182">
        <f t="shared" si="16"/>
        <v>0</v>
      </c>
      <c r="K274" s="181">
        <f>SUMIFS(STIMA!$O$2:$O$48,STIMA!$G$2:$G$48,EP!K$1,STIMA!$E$2:$E$48,EP!$A274)</f>
        <v>0</v>
      </c>
      <c r="L274" s="182">
        <f t="shared" si="17"/>
        <v>0</v>
      </c>
      <c r="M274" s="183">
        <f t="shared" si="18"/>
        <v>0</v>
      </c>
      <c r="N274" s="182">
        <f t="shared" si="19"/>
        <v>0</v>
      </c>
      <c r="Q274" s="184"/>
    </row>
    <row r="275" spans="1:17" ht="12" customHeight="1" x14ac:dyDescent="0.2">
      <c r="A275" s="188" t="s">
        <v>658</v>
      </c>
      <c r="B275" s="188" t="s">
        <v>659</v>
      </c>
      <c r="C275" s="188" t="s">
        <v>37</v>
      </c>
      <c r="D275" s="189">
        <v>-30</v>
      </c>
      <c r="E275" s="188" t="s">
        <v>605</v>
      </c>
      <c r="F275" s="188" t="s">
        <v>609</v>
      </c>
      <c r="G275" s="188" t="s">
        <v>251</v>
      </c>
      <c r="H275" s="188" t="s">
        <v>3319</v>
      </c>
      <c r="I275" s="181">
        <f>SUMIFS(STIMA!$O$2:$O$48,STIMA!$G$2:$G$48,EP!I$1,STIMA!$E$2:$E$48,EP!$A275)</f>
        <v>0</v>
      </c>
      <c r="J275" s="182">
        <f t="shared" si="16"/>
        <v>0</v>
      </c>
      <c r="K275" s="181">
        <f>SUMIFS(STIMA!$O$2:$O$48,STIMA!$G$2:$G$48,EP!K$1,STIMA!$E$2:$E$48,EP!$A275)</f>
        <v>0</v>
      </c>
      <c r="L275" s="182">
        <f t="shared" si="17"/>
        <v>0</v>
      </c>
      <c r="M275" s="183">
        <f t="shared" si="18"/>
        <v>0</v>
      </c>
      <c r="N275" s="182">
        <f t="shared" si="19"/>
        <v>0</v>
      </c>
      <c r="Q275" s="184"/>
    </row>
    <row r="276" spans="1:17" ht="12" customHeight="1" x14ac:dyDescent="0.2">
      <c r="A276" s="188" t="s">
        <v>660</v>
      </c>
      <c r="B276" s="188" t="s">
        <v>661</v>
      </c>
      <c r="C276" s="188" t="s">
        <v>37</v>
      </c>
      <c r="D276" s="189">
        <v>75</v>
      </c>
      <c r="E276" s="188" t="s">
        <v>605</v>
      </c>
      <c r="F276" s="188" t="s">
        <v>609</v>
      </c>
      <c r="G276" s="188" t="s">
        <v>251</v>
      </c>
      <c r="H276" s="188" t="s">
        <v>3319</v>
      </c>
      <c r="I276" s="181">
        <f>SUMIFS(STIMA!$O$2:$O$48,STIMA!$G$2:$G$48,EP!I$1,STIMA!$E$2:$E$48,EP!$A276)</f>
        <v>0</v>
      </c>
      <c r="J276" s="182">
        <f t="shared" si="16"/>
        <v>0</v>
      </c>
      <c r="K276" s="181">
        <f>SUMIFS(STIMA!$O$2:$O$48,STIMA!$G$2:$G$48,EP!K$1,STIMA!$E$2:$E$48,EP!$A276)</f>
        <v>0</v>
      </c>
      <c r="L276" s="182">
        <f t="shared" si="17"/>
        <v>0</v>
      </c>
      <c r="M276" s="183">
        <f t="shared" si="18"/>
        <v>0</v>
      </c>
      <c r="N276" s="182">
        <f t="shared" si="19"/>
        <v>0</v>
      </c>
      <c r="Q276" s="184"/>
    </row>
    <row r="277" spans="1:17" ht="12" customHeight="1" x14ac:dyDescent="0.2">
      <c r="A277" s="188" t="s">
        <v>662</v>
      </c>
      <c r="B277" s="188" t="s">
        <v>663</v>
      </c>
      <c r="C277" s="188"/>
      <c r="D277" s="189"/>
      <c r="E277" s="188" t="s">
        <v>605</v>
      </c>
      <c r="F277" s="188" t="s">
        <v>664</v>
      </c>
      <c r="G277" s="188" t="s">
        <v>251</v>
      </c>
      <c r="H277" s="188" t="s">
        <v>3319</v>
      </c>
      <c r="I277" s="181">
        <f>SUMIFS(STIMA!$O$2:$O$48,STIMA!$G$2:$G$48,EP!I$1,STIMA!$E$2:$E$48,EP!$A277)</f>
        <v>0</v>
      </c>
      <c r="J277" s="182">
        <f t="shared" si="16"/>
        <v>0</v>
      </c>
      <c r="K277" s="181">
        <f>SUMIFS(STIMA!$O$2:$O$48,STIMA!$G$2:$G$48,EP!K$1,STIMA!$E$2:$E$48,EP!$A277)</f>
        <v>0</v>
      </c>
      <c r="L277" s="182">
        <f t="shared" si="17"/>
        <v>0</v>
      </c>
      <c r="M277" s="183">
        <f t="shared" si="18"/>
        <v>0</v>
      </c>
      <c r="N277" s="182">
        <f t="shared" si="19"/>
        <v>0</v>
      </c>
      <c r="Q277" s="184"/>
    </row>
    <row r="278" spans="1:17" ht="12" customHeight="1" x14ac:dyDescent="0.2">
      <c r="A278" s="188" t="s">
        <v>665</v>
      </c>
      <c r="B278" s="188" t="s">
        <v>666</v>
      </c>
      <c r="C278" s="190" t="s">
        <v>655</v>
      </c>
      <c r="D278" s="189">
        <v>4.53</v>
      </c>
      <c r="E278" s="188" t="s">
        <v>605</v>
      </c>
      <c r="F278" s="188" t="s">
        <v>664</v>
      </c>
      <c r="G278" s="188" t="s">
        <v>251</v>
      </c>
      <c r="H278" s="188" t="s">
        <v>3319</v>
      </c>
      <c r="I278" s="181">
        <f>SUMIFS(STIMA!$O$2:$O$48,STIMA!$G$2:$G$48,EP!I$1,STIMA!$E$2:$E$48,EP!$A278)</f>
        <v>0</v>
      </c>
      <c r="J278" s="182">
        <f t="shared" si="16"/>
        <v>0</v>
      </c>
      <c r="K278" s="181">
        <f>SUMIFS(STIMA!$O$2:$O$48,STIMA!$G$2:$G$48,EP!K$1,STIMA!$E$2:$E$48,EP!$A278)</f>
        <v>0</v>
      </c>
      <c r="L278" s="182">
        <f t="shared" si="17"/>
        <v>0</v>
      </c>
      <c r="M278" s="183">
        <f t="shared" si="18"/>
        <v>0</v>
      </c>
      <c r="N278" s="182">
        <f t="shared" si="19"/>
        <v>0</v>
      </c>
      <c r="Q278" s="184"/>
    </row>
    <row r="279" spans="1:17" ht="12" customHeight="1" x14ac:dyDescent="0.2">
      <c r="A279" s="188" t="s">
        <v>667</v>
      </c>
      <c r="B279" s="188" t="s">
        <v>668</v>
      </c>
      <c r="C279" s="188" t="s">
        <v>655</v>
      </c>
      <c r="D279" s="189">
        <v>10.41</v>
      </c>
      <c r="E279" s="188" t="s">
        <v>605</v>
      </c>
      <c r="F279" s="188" t="s">
        <v>664</v>
      </c>
      <c r="G279" s="188" t="s">
        <v>251</v>
      </c>
      <c r="H279" s="188" t="s">
        <v>3319</v>
      </c>
      <c r="I279" s="181">
        <f>SUMIFS(STIMA!$O$2:$O$48,STIMA!$G$2:$G$48,EP!I$1,STIMA!$E$2:$E$48,EP!$A279)</f>
        <v>0</v>
      </c>
      <c r="J279" s="182">
        <f t="shared" si="16"/>
        <v>0</v>
      </c>
      <c r="K279" s="181">
        <f>SUMIFS(STIMA!$O$2:$O$48,STIMA!$G$2:$G$48,EP!K$1,STIMA!$E$2:$E$48,EP!$A279)</f>
        <v>0</v>
      </c>
      <c r="L279" s="182">
        <f t="shared" si="17"/>
        <v>0</v>
      </c>
      <c r="M279" s="183">
        <f t="shared" si="18"/>
        <v>0</v>
      </c>
      <c r="N279" s="182">
        <f t="shared" si="19"/>
        <v>0</v>
      </c>
      <c r="Q279" s="184"/>
    </row>
    <row r="280" spans="1:17" ht="12" customHeight="1" x14ac:dyDescent="0.2">
      <c r="A280" s="188" t="s">
        <v>669</v>
      </c>
      <c r="B280" s="188" t="s">
        <v>670</v>
      </c>
      <c r="C280" s="188"/>
      <c r="D280" s="189"/>
      <c r="E280" s="188" t="s">
        <v>605</v>
      </c>
      <c r="F280" s="188" t="s">
        <v>609</v>
      </c>
      <c r="G280" s="188" t="s">
        <v>251</v>
      </c>
      <c r="H280" s="188" t="s">
        <v>3319</v>
      </c>
      <c r="I280" s="181">
        <f>SUMIFS(STIMA!$O$2:$O$48,STIMA!$G$2:$G$48,EP!I$1,STIMA!$E$2:$E$48,EP!$A280)</f>
        <v>0</v>
      </c>
      <c r="J280" s="182">
        <f t="shared" si="16"/>
        <v>0</v>
      </c>
      <c r="K280" s="181">
        <f>SUMIFS(STIMA!$O$2:$O$48,STIMA!$G$2:$G$48,EP!K$1,STIMA!$E$2:$E$48,EP!$A280)</f>
        <v>0</v>
      </c>
      <c r="L280" s="182">
        <f t="shared" si="17"/>
        <v>0</v>
      </c>
      <c r="M280" s="183">
        <f t="shared" si="18"/>
        <v>0</v>
      </c>
      <c r="N280" s="182">
        <f t="shared" si="19"/>
        <v>0</v>
      </c>
      <c r="Q280" s="184"/>
    </row>
    <row r="281" spans="1:17" ht="12" customHeight="1" x14ac:dyDescent="0.2">
      <c r="A281" s="188" t="s">
        <v>671</v>
      </c>
      <c r="B281" s="188" t="s">
        <v>672</v>
      </c>
      <c r="C281" s="190" t="s">
        <v>427</v>
      </c>
      <c r="D281" s="189">
        <v>243.76</v>
      </c>
      <c r="E281" s="188" t="s">
        <v>605</v>
      </c>
      <c r="F281" s="188" t="s">
        <v>609</v>
      </c>
      <c r="G281" s="188" t="s">
        <v>251</v>
      </c>
      <c r="H281" s="188" t="s">
        <v>3319</v>
      </c>
      <c r="I281" s="181">
        <f>SUMIFS(STIMA!$O$2:$O$48,STIMA!$G$2:$G$48,EP!I$1,STIMA!$E$2:$E$48,EP!$A281)</f>
        <v>0</v>
      </c>
      <c r="J281" s="182">
        <f t="shared" si="16"/>
        <v>0</v>
      </c>
      <c r="K281" s="181">
        <f>SUMIFS(STIMA!$O$2:$O$48,STIMA!$G$2:$G$48,EP!K$1,STIMA!$E$2:$E$48,EP!$A281)</f>
        <v>0</v>
      </c>
      <c r="L281" s="182">
        <f t="shared" si="17"/>
        <v>0</v>
      </c>
      <c r="M281" s="183">
        <f t="shared" si="18"/>
        <v>0</v>
      </c>
      <c r="N281" s="182">
        <f t="shared" si="19"/>
        <v>0</v>
      </c>
      <c r="Q281" s="184"/>
    </row>
    <row r="282" spans="1:17" ht="12" customHeight="1" x14ac:dyDescent="0.2">
      <c r="A282" s="188" t="s">
        <v>673</v>
      </c>
      <c r="B282" s="188" t="s">
        <v>674</v>
      </c>
      <c r="C282" s="188" t="s">
        <v>427</v>
      </c>
      <c r="D282" s="189">
        <v>393.33</v>
      </c>
      <c r="E282" s="188" t="s">
        <v>605</v>
      </c>
      <c r="F282" s="188" t="s">
        <v>609</v>
      </c>
      <c r="G282" s="188" t="s">
        <v>251</v>
      </c>
      <c r="H282" s="188" t="s">
        <v>3319</v>
      </c>
      <c r="I282" s="181">
        <f>SUMIFS(STIMA!$O$2:$O$48,STIMA!$G$2:$G$48,EP!I$1,STIMA!$E$2:$E$48,EP!$A282)</f>
        <v>0</v>
      </c>
      <c r="J282" s="182">
        <f t="shared" si="16"/>
        <v>0</v>
      </c>
      <c r="K282" s="181">
        <f>SUMIFS(STIMA!$O$2:$O$48,STIMA!$G$2:$G$48,EP!K$1,STIMA!$E$2:$E$48,EP!$A282)</f>
        <v>0</v>
      </c>
      <c r="L282" s="182">
        <f t="shared" si="17"/>
        <v>0</v>
      </c>
      <c r="M282" s="183">
        <f t="shared" si="18"/>
        <v>0</v>
      </c>
      <c r="N282" s="182">
        <f t="shared" si="19"/>
        <v>0</v>
      </c>
      <c r="Q282" s="184"/>
    </row>
    <row r="283" spans="1:17" ht="12" customHeight="1" x14ac:dyDescent="0.2">
      <c r="A283" s="188" t="s">
        <v>3364</v>
      </c>
      <c r="B283" s="188" t="s">
        <v>3365</v>
      </c>
      <c r="C283" s="188"/>
      <c r="D283" s="189">
        <v>0</v>
      </c>
      <c r="E283" s="188" t="s">
        <v>605</v>
      </c>
      <c r="F283" s="188" t="s">
        <v>609</v>
      </c>
      <c r="G283" s="188" t="s">
        <v>251</v>
      </c>
      <c r="H283" s="188" t="s">
        <v>3319</v>
      </c>
      <c r="I283" s="181">
        <f>SUMIFS(STIMA!$O$2:$O$48,STIMA!$G$2:$G$48,EP!I$1,STIMA!$E$2:$E$48,EP!$A283)</f>
        <v>0</v>
      </c>
      <c r="J283" s="182">
        <f t="shared" si="16"/>
        <v>0</v>
      </c>
      <c r="K283" s="181">
        <f>SUMIFS(STIMA!$O$2:$O$48,STIMA!$G$2:$G$48,EP!K$1,STIMA!$E$2:$E$48,EP!$A283)</f>
        <v>0</v>
      </c>
      <c r="L283" s="182">
        <f t="shared" si="17"/>
        <v>0</v>
      </c>
      <c r="M283" s="183">
        <f t="shared" si="18"/>
        <v>0</v>
      </c>
      <c r="N283" s="182">
        <f t="shared" si="19"/>
        <v>0</v>
      </c>
      <c r="Q283" s="184"/>
    </row>
    <row r="284" spans="1:17" ht="12" customHeight="1" x14ac:dyDescent="0.2">
      <c r="A284" s="188" t="s">
        <v>3366</v>
      </c>
      <c r="B284" s="188" t="s">
        <v>3367</v>
      </c>
      <c r="C284" s="190" t="s">
        <v>612</v>
      </c>
      <c r="D284" s="189">
        <v>2.71</v>
      </c>
      <c r="E284" s="188" t="s">
        <v>605</v>
      </c>
      <c r="F284" s="188" t="s">
        <v>609</v>
      </c>
      <c r="G284" s="188" t="s">
        <v>251</v>
      </c>
      <c r="H284" s="188" t="s">
        <v>3319</v>
      </c>
      <c r="I284" s="181">
        <f>SUMIFS(STIMA!$O$2:$O$48,STIMA!$G$2:$G$48,EP!I$1,STIMA!$E$2:$E$48,EP!$A284)</f>
        <v>0</v>
      </c>
      <c r="J284" s="182">
        <f t="shared" si="16"/>
        <v>0</v>
      </c>
      <c r="K284" s="181">
        <f>SUMIFS(STIMA!$O$2:$O$48,STIMA!$G$2:$G$48,EP!K$1,STIMA!$E$2:$E$48,EP!$A284)</f>
        <v>0</v>
      </c>
      <c r="L284" s="182">
        <f t="shared" si="17"/>
        <v>0</v>
      </c>
      <c r="M284" s="183">
        <f t="shared" si="18"/>
        <v>0</v>
      </c>
      <c r="N284" s="182">
        <f t="shared" si="19"/>
        <v>0</v>
      </c>
      <c r="Q284" s="184"/>
    </row>
    <row r="285" spans="1:17" ht="12" customHeight="1" x14ac:dyDescent="0.2">
      <c r="A285" s="188" t="s">
        <v>3368</v>
      </c>
      <c r="B285" s="188" t="s">
        <v>3369</v>
      </c>
      <c r="C285" s="190" t="s">
        <v>612</v>
      </c>
      <c r="D285" s="189">
        <v>0.77</v>
      </c>
      <c r="E285" s="188" t="s">
        <v>605</v>
      </c>
      <c r="F285" s="188" t="s">
        <v>609</v>
      </c>
      <c r="G285" s="188" t="s">
        <v>251</v>
      </c>
      <c r="H285" s="188" t="s">
        <v>3319</v>
      </c>
      <c r="I285" s="181">
        <f>SUMIFS(STIMA!$O$2:$O$48,STIMA!$G$2:$G$48,EP!I$1,STIMA!$E$2:$E$48,EP!$A285)</f>
        <v>0</v>
      </c>
      <c r="J285" s="182">
        <f t="shared" si="16"/>
        <v>0</v>
      </c>
      <c r="K285" s="181">
        <f>SUMIFS(STIMA!$O$2:$O$48,STIMA!$G$2:$G$48,EP!K$1,STIMA!$E$2:$E$48,EP!$A285)</f>
        <v>0</v>
      </c>
      <c r="L285" s="182">
        <f t="shared" si="17"/>
        <v>0</v>
      </c>
      <c r="M285" s="183">
        <f t="shared" si="18"/>
        <v>0</v>
      </c>
      <c r="N285" s="182">
        <f t="shared" si="19"/>
        <v>0</v>
      </c>
      <c r="Q285" s="184"/>
    </row>
    <row r="286" spans="1:17" ht="12" customHeight="1" x14ac:dyDescent="0.2">
      <c r="A286" s="188" t="s">
        <v>3370</v>
      </c>
      <c r="B286" s="188" t="s">
        <v>3371</v>
      </c>
      <c r="C286" s="188" t="s">
        <v>612</v>
      </c>
      <c r="D286" s="189">
        <v>0.67</v>
      </c>
      <c r="E286" s="188" t="s">
        <v>605</v>
      </c>
      <c r="F286" s="188" t="s">
        <v>609</v>
      </c>
      <c r="G286" s="188" t="s">
        <v>251</v>
      </c>
      <c r="H286" s="188" t="s">
        <v>3319</v>
      </c>
      <c r="I286" s="181">
        <f>SUMIFS(STIMA!$O$2:$O$48,STIMA!$G$2:$G$48,EP!I$1,STIMA!$E$2:$E$48,EP!$A286)</f>
        <v>0</v>
      </c>
      <c r="J286" s="182">
        <f t="shared" si="16"/>
        <v>0</v>
      </c>
      <c r="K286" s="181">
        <f>SUMIFS(STIMA!$O$2:$O$48,STIMA!$G$2:$G$48,EP!K$1,STIMA!$E$2:$E$48,EP!$A286)</f>
        <v>0</v>
      </c>
      <c r="L286" s="182">
        <f t="shared" si="17"/>
        <v>0</v>
      </c>
      <c r="M286" s="183">
        <f t="shared" si="18"/>
        <v>0</v>
      </c>
      <c r="N286" s="182">
        <f t="shared" si="19"/>
        <v>0</v>
      </c>
      <c r="Q286" s="184"/>
    </row>
    <row r="287" spans="1:17" ht="12" customHeight="1" x14ac:dyDescent="0.2">
      <c r="A287" s="188" t="s">
        <v>3372</v>
      </c>
      <c r="B287" s="188" t="s">
        <v>3373</v>
      </c>
      <c r="C287" s="188" t="s">
        <v>612</v>
      </c>
      <c r="D287" s="189">
        <v>0.77</v>
      </c>
      <c r="E287" s="188" t="s">
        <v>605</v>
      </c>
      <c r="F287" s="188" t="s">
        <v>609</v>
      </c>
      <c r="G287" s="188" t="s">
        <v>251</v>
      </c>
      <c r="H287" s="188" t="s">
        <v>3319</v>
      </c>
      <c r="I287" s="181">
        <f>SUMIFS(STIMA!$O$2:$O$48,STIMA!$G$2:$G$48,EP!I$1,STIMA!$E$2:$E$48,EP!$A287)</f>
        <v>0</v>
      </c>
      <c r="J287" s="182">
        <f t="shared" si="16"/>
        <v>0</v>
      </c>
      <c r="K287" s="181">
        <f>SUMIFS(STIMA!$O$2:$O$48,STIMA!$G$2:$G$48,EP!K$1,STIMA!$E$2:$E$48,EP!$A287)</f>
        <v>0</v>
      </c>
      <c r="L287" s="182">
        <f t="shared" si="17"/>
        <v>0</v>
      </c>
      <c r="M287" s="183">
        <f t="shared" si="18"/>
        <v>0</v>
      </c>
      <c r="N287" s="182">
        <f t="shared" si="19"/>
        <v>0</v>
      </c>
      <c r="Q287" s="184"/>
    </row>
    <row r="288" spans="1:17" ht="12" customHeight="1" x14ac:dyDescent="0.2">
      <c r="A288" s="188" t="s">
        <v>3374</v>
      </c>
      <c r="B288" s="188" t="s">
        <v>3375</v>
      </c>
      <c r="C288" s="188" t="s">
        <v>612</v>
      </c>
      <c r="D288" s="189">
        <v>1.01</v>
      </c>
      <c r="E288" s="188" t="s">
        <v>605</v>
      </c>
      <c r="F288" s="188" t="s">
        <v>609</v>
      </c>
      <c r="G288" s="188" t="s">
        <v>251</v>
      </c>
      <c r="H288" s="188" t="s">
        <v>3319</v>
      </c>
      <c r="I288" s="181">
        <f>SUMIFS(STIMA!$O$2:$O$48,STIMA!$G$2:$G$48,EP!I$1,STIMA!$E$2:$E$48,EP!$A288)</f>
        <v>0</v>
      </c>
      <c r="J288" s="182">
        <f t="shared" si="16"/>
        <v>0</v>
      </c>
      <c r="K288" s="181">
        <f>SUMIFS(STIMA!$O$2:$O$48,STIMA!$G$2:$G$48,EP!K$1,STIMA!$E$2:$E$48,EP!$A288)</f>
        <v>0</v>
      </c>
      <c r="L288" s="182">
        <f t="shared" si="17"/>
        <v>0</v>
      </c>
      <c r="M288" s="183">
        <f t="shared" si="18"/>
        <v>0</v>
      </c>
      <c r="N288" s="182">
        <f t="shared" si="19"/>
        <v>0</v>
      </c>
      <c r="Q288" s="184"/>
    </row>
    <row r="289" spans="1:17" ht="12" customHeight="1" x14ac:dyDescent="0.2">
      <c r="A289" s="188" t="s">
        <v>3376</v>
      </c>
      <c r="B289" s="188" t="s">
        <v>3377</v>
      </c>
      <c r="C289" s="190" t="s">
        <v>37</v>
      </c>
      <c r="D289" s="189">
        <v>10</v>
      </c>
      <c r="E289" s="188" t="s">
        <v>605</v>
      </c>
      <c r="F289" s="188" t="s">
        <v>609</v>
      </c>
      <c r="G289" s="188" t="s">
        <v>251</v>
      </c>
      <c r="H289" s="188" t="s">
        <v>3319</v>
      </c>
      <c r="I289" s="181">
        <f>SUMIFS(STIMA!$O$2:$O$48,STIMA!$G$2:$G$48,EP!I$1,STIMA!$E$2:$E$48,EP!$A289)</f>
        <v>0</v>
      </c>
      <c r="J289" s="182">
        <f t="shared" si="16"/>
        <v>0</v>
      </c>
      <c r="K289" s="181">
        <f>SUMIFS(STIMA!$O$2:$O$48,STIMA!$G$2:$G$48,EP!K$1,STIMA!$E$2:$E$48,EP!$A289)</f>
        <v>0</v>
      </c>
      <c r="L289" s="182">
        <f t="shared" si="17"/>
        <v>0</v>
      </c>
      <c r="M289" s="183">
        <f t="shared" si="18"/>
        <v>0</v>
      </c>
      <c r="N289" s="182">
        <f t="shared" si="19"/>
        <v>0</v>
      </c>
      <c r="Q289" s="184"/>
    </row>
    <row r="290" spans="1:17" ht="12" customHeight="1" x14ac:dyDescent="0.2">
      <c r="A290" s="188" t="s">
        <v>3378</v>
      </c>
      <c r="B290" s="188" t="s">
        <v>3379</v>
      </c>
      <c r="C290" s="188" t="s">
        <v>37</v>
      </c>
      <c r="D290" s="189">
        <v>25</v>
      </c>
      <c r="E290" s="188" t="s">
        <v>605</v>
      </c>
      <c r="F290" s="188" t="s">
        <v>609</v>
      </c>
      <c r="G290" s="188" t="s">
        <v>251</v>
      </c>
      <c r="H290" s="188" t="s">
        <v>3319</v>
      </c>
      <c r="I290" s="181">
        <f>SUMIFS(STIMA!$O$2:$O$48,STIMA!$G$2:$G$48,EP!I$1,STIMA!$E$2:$E$48,EP!$A290)</f>
        <v>0</v>
      </c>
      <c r="J290" s="182">
        <f t="shared" si="16"/>
        <v>0</v>
      </c>
      <c r="K290" s="181">
        <f>SUMIFS(STIMA!$O$2:$O$48,STIMA!$G$2:$G$48,EP!K$1,STIMA!$E$2:$E$48,EP!$A290)</f>
        <v>0</v>
      </c>
      <c r="L290" s="182">
        <f t="shared" si="17"/>
        <v>0</v>
      </c>
      <c r="M290" s="183">
        <f t="shared" si="18"/>
        <v>0</v>
      </c>
      <c r="N290" s="182">
        <f t="shared" si="19"/>
        <v>0</v>
      </c>
      <c r="Q290" s="184"/>
    </row>
    <row r="291" spans="1:17" ht="12" customHeight="1" x14ac:dyDescent="0.2">
      <c r="A291" s="188" t="s">
        <v>3380</v>
      </c>
      <c r="B291" s="188" t="s">
        <v>3381</v>
      </c>
      <c r="C291" s="188" t="s">
        <v>37</v>
      </c>
      <c r="D291" s="189">
        <v>50</v>
      </c>
      <c r="E291" s="188" t="s">
        <v>605</v>
      </c>
      <c r="F291" s="188" t="s">
        <v>609</v>
      </c>
      <c r="G291" s="188" t="s">
        <v>251</v>
      </c>
      <c r="H291" s="188" t="s">
        <v>3319</v>
      </c>
      <c r="I291" s="181">
        <f>SUMIFS(STIMA!$O$2:$O$48,STIMA!$G$2:$G$48,EP!I$1,STIMA!$E$2:$E$48,EP!$A291)</f>
        <v>0</v>
      </c>
      <c r="J291" s="182">
        <f t="shared" si="16"/>
        <v>0</v>
      </c>
      <c r="K291" s="181">
        <f>SUMIFS(STIMA!$O$2:$O$48,STIMA!$G$2:$G$48,EP!K$1,STIMA!$E$2:$E$48,EP!$A291)</f>
        <v>0</v>
      </c>
      <c r="L291" s="182">
        <f t="shared" si="17"/>
        <v>0</v>
      </c>
      <c r="M291" s="183">
        <f t="shared" si="18"/>
        <v>0</v>
      </c>
      <c r="N291" s="182">
        <f t="shared" si="19"/>
        <v>0</v>
      </c>
      <c r="Q291" s="184"/>
    </row>
    <row r="292" spans="1:17" ht="12" customHeight="1" x14ac:dyDescent="0.2">
      <c r="A292" s="188" t="s">
        <v>3382</v>
      </c>
      <c r="B292" s="188" t="s">
        <v>3383</v>
      </c>
      <c r="C292" s="188"/>
      <c r="D292" s="189">
        <v>0</v>
      </c>
      <c r="E292" s="188" t="s">
        <v>605</v>
      </c>
      <c r="F292" s="188" t="s">
        <v>609</v>
      </c>
      <c r="G292" s="188" t="s">
        <v>251</v>
      </c>
      <c r="H292" s="188" t="s">
        <v>3321</v>
      </c>
      <c r="I292" s="181">
        <f>SUMIFS(STIMA!$O$2:$O$48,STIMA!$G$2:$G$48,EP!I$1,STIMA!$E$2:$E$48,EP!$A292)</f>
        <v>0</v>
      </c>
      <c r="J292" s="182">
        <f t="shared" si="16"/>
        <v>0</v>
      </c>
      <c r="K292" s="181">
        <f>SUMIFS(STIMA!$O$2:$O$48,STIMA!$G$2:$G$48,EP!K$1,STIMA!$E$2:$E$48,EP!$A292)</f>
        <v>0</v>
      </c>
      <c r="L292" s="182">
        <f t="shared" si="17"/>
        <v>0</v>
      </c>
      <c r="M292" s="183">
        <f t="shared" si="18"/>
        <v>0</v>
      </c>
      <c r="N292" s="182">
        <f t="shared" si="19"/>
        <v>0</v>
      </c>
      <c r="Q292" s="184"/>
    </row>
    <row r="293" spans="1:17" ht="12" customHeight="1" x14ac:dyDescent="0.2">
      <c r="A293" s="188" t="s">
        <v>3384</v>
      </c>
      <c r="B293" s="188" t="s">
        <v>3385</v>
      </c>
      <c r="C293" s="190" t="s">
        <v>427</v>
      </c>
      <c r="D293" s="189">
        <v>7706.6</v>
      </c>
      <c r="E293" s="188" t="s">
        <v>605</v>
      </c>
      <c r="F293" s="188" t="s">
        <v>609</v>
      </c>
      <c r="G293" s="188" t="s">
        <v>251</v>
      </c>
      <c r="H293" s="188" t="s">
        <v>3321</v>
      </c>
      <c r="I293" s="181">
        <f>SUMIFS(STIMA!$O$2:$O$48,STIMA!$G$2:$G$48,EP!I$1,STIMA!$E$2:$E$48,EP!$A293)</f>
        <v>0</v>
      </c>
      <c r="J293" s="182">
        <f t="shared" si="16"/>
        <v>0</v>
      </c>
      <c r="K293" s="181">
        <f>SUMIFS(STIMA!$O$2:$O$48,STIMA!$G$2:$G$48,EP!K$1,STIMA!$E$2:$E$48,EP!$A293)</f>
        <v>0</v>
      </c>
      <c r="L293" s="182">
        <f t="shared" si="17"/>
        <v>0</v>
      </c>
      <c r="M293" s="183">
        <f t="shared" si="18"/>
        <v>0</v>
      </c>
      <c r="N293" s="182">
        <f t="shared" si="19"/>
        <v>0</v>
      </c>
      <c r="Q293" s="184"/>
    </row>
    <row r="294" spans="1:17" ht="12" customHeight="1" x14ac:dyDescent="0.2">
      <c r="A294" s="188" t="s">
        <v>3386</v>
      </c>
      <c r="B294" s="188" t="s">
        <v>3387</v>
      </c>
      <c r="C294" s="188" t="s">
        <v>427</v>
      </c>
      <c r="D294" s="189">
        <v>11037.84</v>
      </c>
      <c r="E294" s="188" t="s">
        <v>605</v>
      </c>
      <c r="F294" s="188" t="s">
        <v>609</v>
      </c>
      <c r="G294" s="188" t="s">
        <v>251</v>
      </c>
      <c r="H294" s="188" t="s">
        <v>3321</v>
      </c>
      <c r="I294" s="181">
        <f>SUMIFS(STIMA!$O$2:$O$48,STIMA!$G$2:$G$48,EP!I$1,STIMA!$E$2:$E$48,EP!$A294)</f>
        <v>0</v>
      </c>
      <c r="J294" s="182">
        <f t="shared" si="16"/>
        <v>0</v>
      </c>
      <c r="K294" s="181">
        <f>SUMIFS(STIMA!$O$2:$O$48,STIMA!$G$2:$G$48,EP!K$1,STIMA!$E$2:$E$48,EP!$A294)</f>
        <v>0</v>
      </c>
      <c r="L294" s="182">
        <f t="shared" si="17"/>
        <v>0</v>
      </c>
      <c r="M294" s="183">
        <f t="shared" si="18"/>
        <v>0</v>
      </c>
      <c r="N294" s="182">
        <f t="shared" si="19"/>
        <v>0</v>
      </c>
      <c r="Q294" s="184"/>
    </row>
    <row r="295" spans="1:17" ht="12" customHeight="1" x14ac:dyDescent="0.2">
      <c r="A295" s="188" t="s">
        <v>3388</v>
      </c>
      <c r="B295" s="188" t="s">
        <v>3389</v>
      </c>
      <c r="C295" s="188" t="s">
        <v>427</v>
      </c>
      <c r="D295" s="189">
        <v>11932.8</v>
      </c>
      <c r="E295" s="188" t="s">
        <v>605</v>
      </c>
      <c r="F295" s="188" t="s">
        <v>609</v>
      </c>
      <c r="G295" s="188" t="s">
        <v>251</v>
      </c>
      <c r="H295" s="188" t="s">
        <v>3321</v>
      </c>
      <c r="I295" s="181">
        <f>SUMIFS(STIMA!$O$2:$O$48,STIMA!$G$2:$G$48,EP!I$1,STIMA!$E$2:$E$48,EP!$A295)</f>
        <v>0</v>
      </c>
      <c r="J295" s="182">
        <f t="shared" si="16"/>
        <v>0</v>
      </c>
      <c r="K295" s="181">
        <f>SUMIFS(STIMA!$O$2:$O$48,STIMA!$G$2:$G$48,EP!K$1,STIMA!$E$2:$E$48,EP!$A295)</f>
        <v>0</v>
      </c>
      <c r="L295" s="182">
        <f t="shared" si="17"/>
        <v>0</v>
      </c>
      <c r="M295" s="183">
        <f t="shared" si="18"/>
        <v>0</v>
      </c>
      <c r="N295" s="182">
        <f t="shared" si="19"/>
        <v>0</v>
      </c>
      <c r="Q295" s="184"/>
    </row>
    <row r="296" spans="1:17" ht="12" customHeight="1" x14ac:dyDescent="0.2">
      <c r="A296" s="188" t="s">
        <v>675</v>
      </c>
      <c r="B296" s="188" t="s">
        <v>676</v>
      </c>
      <c r="C296" s="188"/>
      <c r="D296" s="189"/>
      <c r="E296" s="188" t="s">
        <v>605</v>
      </c>
      <c r="F296" s="188" t="s">
        <v>609</v>
      </c>
      <c r="G296" s="188" t="s">
        <v>251</v>
      </c>
      <c r="H296" s="188" t="s">
        <v>3319</v>
      </c>
      <c r="I296" s="181">
        <f>SUMIFS(STIMA!$O$2:$O$48,STIMA!$G$2:$G$48,EP!I$1,STIMA!$E$2:$E$48,EP!$A296)</f>
        <v>0</v>
      </c>
      <c r="J296" s="182">
        <f t="shared" si="16"/>
        <v>0</v>
      </c>
      <c r="K296" s="181">
        <f>SUMIFS(STIMA!$O$2:$O$48,STIMA!$G$2:$G$48,EP!K$1,STIMA!$E$2:$E$48,EP!$A296)</f>
        <v>0</v>
      </c>
      <c r="L296" s="182">
        <f t="shared" si="17"/>
        <v>0</v>
      </c>
      <c r="M296" s="183">
        <f t="shared" si="18"/>
        <v>0</v>
      </c>
      <c r="N296" s="182">
        <f t="shared" si="19"/>
        <v>0</v>
      </c>
      <c r="Q296" s="186"/>
    </row>
    <row r="297" spans="1:17" ht="12" customHeight="1" x14ac:dyDescent="0.2">
      <c r="A297" s="188" t="s">
        <v>677</v>
      </c>
      <c r="B297" s="188" t="s">
        <v>678</v>
      </c>
      <c r="C297" s="188"/>
      <c r="D297" s="189"/>
      <c r="E297" s="188" t="s">
        <v>605</v>
      </c>
      <c r="F297" s="188" t="s">
        <v>609</v>
      </c>
      <c r="G297" s="188" t="s">
        <v>251</v>
      </c>
      <c r="H297" s="188" t="s">
        <v>3319</v>
      </c>
      <c r="I297" s="181">
        <f>SUMIFS(STIMA!$O$2:$O$48,STIMA!$G$2:$G$48,EP!I$1,STIMA!$E$2:$E$48,EP!$A297)</f>
        <v>0</v>
      </c>
      <c r="J297" s="182">
        <f t="shared" si="16"/>
        <v>0</v>
      </c>
      <c r="K297" s="181">
        <f>SUMIFS(STIMA!$O$2:$O$48,STIMA!$G$2:$G$48,EP!K$1,STIMA!$E$2:$E$48,EP!$A297)</f>
        <v>0</v>
      </c>
      <c r="L297" s="182">
        <f t="shared" si="17"/>
        <v>0</v>
      </c>
      <c r="M297" s="183">
        <f t="shared" si="18"/>
        <v>0</v>
      </c>
      <c r="N297" s="182">
        <f t="shared" si="19"/>
        <v>0</v>
      </c>
      <c r="Q297" s="186"/>
    </row>
    <row r="298" spans="1:17" ht="12" customHeight="1" x14ac:dyDescent="0.2">
      <c r="A298" s="188" t="s">
        <v>679</v>
      </c>
      <c r="B298" s="188" t="s">
        <v>680</v>
      </c>
      <c r="C298" s="188" t="s">
        <v>612</v>
      </c>
      <c r="D298" s="189">
        <v>16.29</v>
      </c>
      <c r="E298" s="188" t="s">
        <v>605</v>
      </c>
      <c r="F298" s="188" t="s">
        <v>609</v>
      </c>
      <c r="G298" s="188" t="s">
        <v>251</v>
      </c>
      <c r="H298" s="188" t="s">
        <v>3319</v>
      </c>
      <c r="I298" s="181">
        <f>SUMIFS(STIMA!$O$2:$O$48,STIMA!$G$2:$G$48,EP!I$1,STIMA!$E$2:$E$48,EP!$A298)</f>
        <v>0</v>
      </c>
      <c r="J298" s="182">
        <f t="shared" si="16"/>
        <v>0</v>
      </c>
      <c r="K298" s="181">
        <f>SUMIFS(STIMA!$O$2:$O$48,STIMA!$G$2:$G$48,EP!K$1,STIMA!$E$2:$E$48,EP!$A298)</f>
        <v>0</v>
      </c>
      <c r="L298" s="182">
        <f t="shared" si="17"/>
        <v>0</v>
      </c>
      <c r="M298" s="183">
        <f t="shared" si="18"/>
        <v>0</v>
      </c>
      <c r="N298" s="182">
        <f t="shared" si="19"/>
        <v>0</v>
      </c>
      <c r="Q298" s="186"/>
    </row>
    <row r="299" spans="1:17" ht="12" customHeight="1" x14ac:dyDescent="0.2">
      <c r="A299" s="188" t="s">
        <v>681</v>
      </c>
      <c r="B299" s="188" t="s">
        <v>682</v>
      </c>
      <c r="C299" s="188" t="s">
        <v>612</v>
      </c>
      <c r="D299" s="189">
        <v>14.21</v>
      </c>
      <c r="E299" s="188" t="s">
        <v>605</v>
      </c>
      <c r="F299" s="188" t="s">
        <v>609</v>
      </c>
      <c r="G299" s="188" t="s">
        <v>251</v>
      </c>
      <c r="H299" s="188" t="s">
        <v>3319</v>
      </c>
      <c r="I299" s="181">
        <f>SUMIFS(STIMA!$O$2:$O$48,STIMA!$G$2:$G$48,EP!I$1,STIMA!$E$2:$E$48,EP!$A299)</f>
        <v>0</v>
      </c>
      <c r="J299" s="182">
        <f t="shared" si="16"/>
        <v>0</v>
      </c>
      <c r="K299" s="181">
        <f>SUMIFS(STIMA!$O$2:$O$48,STIMA!$G$2:$G$48,EP!K$1,STIMA!$E$2:$E$48,EP!$A299)</f>
        <v>0</v>
      </c>
      <c r="L299" s="182">
        <f t="shared" si="17"/>
        <v>0</v>
      </c>
      <c r="M299" s="183">
        <f t="shared" si="18"/>
        <v>0</v>
      </c>
      <c r="N299" s="182">
        <f t="shared" si="19"/>
        <v>0</v>
      </c>
      <c r="Q299" s="184"/>
    </row>
    <row r="300" spans="1:17" ht="12" customHeight="1" x14ac:dyDescent="0.2">
      <c r="A300" s="188" t="s">
        <v>683</v>
      </c>
      <c r="B300" s="188" t="s">
        <v>684</v>
      </c>
      <c r="C300" s="188" t="s">
        <v>612</v>
      </c>
      <c r="D300" s="189">
        <v>11.75</v>
      </c>
      <c r="E300" s="188" t="s">
        <v>605</v>
      </c>
      <c r="F300" s="188" t="s">
        <v>609</v>
      </c>
      <c r="G300" s="188" t="s">
        <v>251</v>
      </c>
      <c r="H300" s="188" t="s">
        <v>3319</v>
      </c>
      <c r="I300" s="181">
        <f>SUMIFS(STIMA!$O$2:$O$48,STIMA!$G$2:$G$48,EP!I$1,STIMA!$E$2:$E$48,EP!$A300)</f>
        <v>0</v>
      </c>
      <c r="J300" s="182">
        <f t="shared" si="16"/>
        <v>0</v>
      </c>
      <c r="K300" s="181">
        <f>SUMIFS(STIMA!$O$2:$O$48,STIMA!$G$2:$G$48,EP!K$1,STIMA!$E$2:$E$48,EP!$A300)</f>
        <v>0</v>
      </c>
      <c r="L300" s="182">
        <f t="shared" si="17"/>
        <v>0</v>
      </c>
      <c r="M300" s="183">
        <f t="shared" si="18"/>
        <v>0</v>
      </c>
      <c r="N300" s="182">
        <f t="shared" si="19"/>
        <v>0</v>
      </c>
      <c r="Q300" s="184"/>
    </row>
    <row r="301" spans="1:17" ht="12" customHeight="1" x14ac:dyDescent="0.2">
      <c r="A301" s="188" t="s">
        <v>685</v>
      </c>
      <c r="B301" s="188" t="s">
        <v>686</v>
      </c>
      <c r="C301" s="188"/>
      <c r="D301" s="189"/>
      <c r="E301" s="188" t="s">
        <v>605</v>
      </c>
      <c r="F301" s="188" t="s">
        <v>609</v>
      </c>
      <c r="G301" s="188" t="s">
        <v>251</v>
      </c>
      <c r="H301" s="188" t="s">
        <v>3319</v>
      </c>
      <c r="I301" s="181">
        <f>SUMIFS(STIMA!$O$2:$O$48,STIMA!$G$2:$G$48,EP!I$1,STIMA!$E$2:$E$48,EP!$A301)</f>
        <v>0</v>
      </c>
      <c r="J301" s="182">
        <f t="shared" si="16"/>
        <v>0</v>
      </c>
      <c r="K301" s="181">
        <f>SUMIFS(STIMA!$O$2:$O$48,STIMA!$G$2:$G$48,EP!K$1,STIMA!$E$2:$E$48,EP!$A301)</f>
        <v>0</v>
      </c>
      <c r="L301" s="182">
        <f t="shared" si="17"/>
        <v>0</v>
      </c>
      <c r="M301" s="183">
        <f t="shared" si="18"/>
        <v>0</v>
      </c>
      <c r="N301" s="182">
        <f t="shared" si="19"/>
        <v>0</v>
      </c>
      <c r="Q301" s="184"/>
    </row>
    <row r="302" spans="1:17" ht="12" customHeight="1" x14ac:dyDescent="0.2">
      <c r="A302" s="188" t="s">
        <v>687</v>
      </c>
      <c r="B302" s="188" t="s">
        <v>688</v>
      </c>
      <c r="C302" s="190" t="s">
        <v>37</v>
      </c>
      <c r="D302" s="189">
        <v>6</v>
      </c>
      <c r="E302" s="188" t="s">
        <v>605</v>
      </c>
      <c r="F302" s="188" t="s">
        <v>609</v>
      </c>
      <c r="G302" s="188" t="s">
        <v>251</v>
      </c>
      <c r="H302" s="188" t="s">
        <v>3319</v>
      </c>
      <c r="I302" s="181">
        <f>SUMIFS(STIMA!$O$2:$O$48,STIMA!$G$2:$G$48,EP!I$1,STIMA!$E$2:$E$48,EP!$A302)</f>
        <v>0</v>
      </c>
      <c r="J302" s="182">
        <f t="shared" si="16"/>
        <v>0</v>
      </c>
      <c r="K302" s="181">
        <f>SUMIFS(STIMA!$O$2:$O$48,STIMA!$G$2:$G$48,EP!K$1,STIMA!$E$2:$E$48,EP!$A302)</f>
        <v>0</v>
      </c>
      <c r="L302" s="182">
        <f t="shared" si="17"/>
        <v>0</v>
      </c>
      <c r="M302" s="183">
        <f t="shared" si="18"/>
        <v>0</v>
      </c>
      <c r="N302" s="182">
        <f t="shared" si="19"/>
        <v>0</v>
      </c>
      <c r="Q302" s="184"/>
    </row>
    <row r="303" spans="1:17" ht="12" customHeight="1" x14ac:dyDescent="0.2">
      <c r="A303" s="188" t="s">
        <v>689</v>
      </c>
      <c r="B303" s="188" t="s">
        <v>690</v>
      </c>
      <c r="C303" s="188" t="s">
        <v>37</v>
      </c>
      <c r="D303" s="189">
        <v>10</v>
      </c>
      <c r="E303" s="188" t="s">
        <v>605</v>
      </c>
      <c r="F303" s="188" t="s">
        <v>609</v>
      </c>
      <c r="G303" s="188" t="s">
        <v>251</v>
      </c>
      <c r="H303" s="188" t="s">
        <v>3319</v>
      </c>
      <c r="I303" s="181">
        <f>SUMIFS(STIMA!$O$2:$O$48,STIMA!$G$2:$G$48,EP!I$1,STIMA!$E$2:$E$48,EP!$A303)</f>
        <v>0</v>
      </c>
      <c r="J303" s="182">
        <f t="shared" si="16"/>
        <v>0</v>
      </c>
      <c r="K303" s="181">
        <f>SUMIFS(STIMA!$O$2:$O$48,STIMA!$G$2:$G$48,EP!K$1,STIMA!$E$2:$E$48,EP!$A303)</f>
        <v>0</v>
      </c>
      <c r="L303" s="182">
        <f t="shared" si="17"/>
        <v>0</v>
      </c>
      <c r="M303" s="183">
        <f t="shared" si="18"/>
        <v>0</v>
      </c>
      <c r="N303" s="182">
        <f t="shared" si="19"/>
        <v>0</v>
      </c>
      <c r="Q303" s="184"/>
    </row>
    <row r="304" spans="1:17" ht="12" customHeight="1" x14ac:dyDescent="0.2">
      <c r="A304" s="188" t="s">
        <v>691</v>
      </c>
      <c r="B304" s="188" t="s">
        <v>692</v>
      </c>
      <c r="C304" s="188" t="s">
        <v>37</v>
      </c>
      <c r="D304" s="189">
        <v>20</v>
      </c>
      <c r="E304" s="188" t="s">
        <v>605</v>
      </c>
      <c r="F304" s="188" t="s">
        <v>609</v>
      </c>
      <c r="G304" s="188" t="s">
        <v>251</v>
      </c>
      <c r="H304" s="188" t="s">
        <v>3319</v>
      </c>
      <c r="I304" s="181">
        <f>SUMIFS(STIMA!$O$2:$O$48,STIMA!$G$2:$G$48,EP!I$1,STIMA!$E$2:$E$48,EP!$A304)</f>
        <v>0</v>
      </c>
      <c r="J304" s="182">
        <f t="shared" si="16"/>
        <v>0</v>
      </c>
      <c r="K304" s="181">
        <f>SUMIFS(STIMA!$O$2:$O$48,STIMA!$G$2:$G$48,EP!K$1,STIMA!$E$2:$E$48,EP!$A304)</f>
        <v>0</v>
      </c>
      <c r="L304" s="182">
        <f t="shared" si="17"/>
        <v>0</v>
      </c>
      <c r="M304" s="183">
        <f t="shared" si="18"/>
        <v>0</v>
      </c>
      <c r="N304" s="182">
        <f t="shared" si="19"/>
        <v>0</v>
      </c>
      <c r="Q304" s="184"/>
    </row>
    <row r="305" spans="1:17" ht="12" customHeight="1" x14ac:dyDescent="0.2">
      <c r="A305" s="188" t="s">
        <v>693</v>
      </c>
      <c r="B305" s="188" t="s">
        <v>694</v>
      </c>
      <c r="C305" s="188"/>
      <c r="D305" s="189"/>
      <c r="E305" s="188" t="s">
        <v>605</v>
      </c>
      <c r="F305" s="188" t="s">
        <v>695</v>
      </c>
      <c r="G305" s="188" t="s">
        <v>251</v>
      </c>
      <c r="H305" s="188" t="s">
        <v>3319</v>
      </c>
      <c r="I305" s="181">
        <f>SUMIFS(STIMA!$O$2:$O$48,STIMA!$G$2:$G$48,EP!I$1,STIMA!$E$2:$E$48,EP!$A305)</f>
        <v>0</v>
      </c>
      <c r="J305" s="182">
        <f t="shared" si="16"/>
        <v>0</v>
      </c>
      <c r="K305" s="181">
        <f>SUMIFS(STIMA!$O$2:$O$48,STIMA!$G$2:$G$48,EP!K$1,STIMA!$E$2:$E$48,EP!$A305)</f>
        <v>0</v>
      </c>
      <c r="L305" s="182">
        <f t="shared" si="17"/>
        <v>0</v>
      </c>
      <c r="M305" s="183">
        <f t="shared" si="18"/>
        <v>0</v>
      </c>
      <c r="N305" s="182">
        <f t="shared" si="19"/>
        <v>0</v>
      </c>
      <c r="Q305" s="184"/>
    </row>
    <row r="306" spans="1:17" ht="12" customHeight="1" x14ac:dyDescent="0.2">
      <c r="A306" s="188" t="s">
        <v>696</v>
      </c>
      <c r="B306" s="188" t="s">
        <v>697</v>
      </c>
      <c r="C306" s="188" t="s">
        <v>329</v>
      </c>
      <c r="D306" s="189">
        <v>585.14</v>
      </c>
      <c r="E306" s="188" t="s">
        <v>605</v>
      </c>
      <c r="F306" s="188" t="s">
        <v>695</v>
      </c>
      <c r="G306" s="188" t="s">
        <v>251</v>
      </c>
      <c r="H306" s="188" t="s">
        <v>3319</v>
      </c>
      <c r="I306" s="181">
        <f>SUMIFS(STIMA!$O$2:$O$48,STIMA!$G$2:$G$48,EP!I$1,STIMA!$E$2:$E$48,EP!$A306)</f>
        <v>0</v>
      </c>
      <c r="J306" s="182">
        <f t="shared" si="16"/>
        <v>0</v>
      </c>
      <c r="K306" s="181">
        <f>SUMIFS(STIMA!$O$2:$O$48,STIMA!$G$2:$G$48,EP!K$1,STIMA!$E$2:$E$48,EP!$A306)</f>
        <v>0</v>
      </c>
      <c r="L306" s="182">
        <f t="shared" si="17"/>
        <v>0</v>
      </c>
      <c r="M306" s="183">
        <f t="shared" si="18"/>
        <v>0</v>
      </c>
      <c r="N306" s="182">
        <f t="shared" si="19"/>
        <v>0</v>
      </c>
      <c r="Q306" s="184"/>
    </row>
    <row r="307" spans="1:17" ht="12" customHeight="1" x14ac:dyDescent="0.2">
      <c r="A307" s="188" t="s">
        <v>698</v>
      </c>
      <c r="B307" s="188" t="s">
        <v>699</v>
      </c>
      <c r="C307" s="188" t="s">
        <v>329</v>
      </c>
      <c r="D307" s="189">
        <v>969.41</v>
      </c>
      <c r="E307" s="188" t="s">
        <v>605</v>
      </c>
      <c r="F307" s="188" t="s">
        <v>695</v>
      </c>
      <c r="G307" s="188" t="s">
        <v>251</v>
      </c>
      <c r="H307" s="188" t="s">
        <v>3319</v>
      </c>
      <c r="I307" s="181">
        <f>SUMIFS(STIMA!$O$2:$O$48,STIMA!$G$2:$G$48,EP!I$1,STIMA!$E$2:$E$48,EP!$A307)</f>
        <v>0</v>
      </c>
      <c r="J307" s="182">
        <f t="shared" si="16"/>
        <v>0</v>
      </c>
      <c r="K307" s="181">
        <f>SUMIFS(STIMA!$O$2:$O$48,STIMA!$G$2:$G$48,EP!K$1,STIMA!$E$2:$E$48,EP!$A307)</f>
        <v>0</v>
      </c>
      <c r="L307" s="182">
        <f t="shared" si="17"/>
        <v>0</v>
      </c>
      <c r="M307" s="183">
        <f t="shared" si="18"/>
        <v>0</v>
      </c>
      <c r="N307" s="182">
        <f t="shared" si="19"/>
        <v>0</v>
      </c>
      <c r="Q307" s="184"/>
    </row>
    <row r="308" spans="1:17" ht="12" customHeight="1" x14ac:dyDescent="0.2">
      <c r="A308" s="188" t="s">
        <v>700</v>
      </c>
      <c r="B308" s="188" t="s">
        <v>701</v>
      </c>
      <c r="C308" s="188" t="s">
        <v>329</v>
      </c>
      <c r="D308" s="189">
        <v>1522.56</v>
      </c>
      <c r="E308" s="188" t="s">
        <v>605</v>
      </c>
      <c r="F308" s="188" t="s">
        <v>695</v>
      </c>
      <c r="G308" s="188" t="s">
        <v>251</v>
      </c>
      <c r="H308" s="188" t="s">
        <v>3319</v>
      </c>
      <c r="I308" s="181">
        <f>SUMIFS(STIMA!$O$2:$O$48,STIMA!$G$2:$G$48,EP!I$1,STIMA!$E$2:$E$48,EP!$A308)</f>
        <v>0</v>
      </c>
      <c r="J308" s="182">
        <f t="shared" si="16"/>
        <v>0</v>
      </c>
      <c r="K308" s="181">
        <f>SUMIFS(STIMA!$O$2:$O$48,STIMA!$G$2:$G$48,EP!K$1,STIMA!$E$2:$E$48,EP!$A308)</f>
        <v>0</v>
      </c>
      <c r="L308" s="182">
        <f t="shared" si="17"/>
        <v>0</v>
      </c>
      <c r="M308" s="183">
        <f t="shared" si="18"/>
        <v>0</v>
      </c>
      <c r="N308" s="182">
        <f t="shared" si="19"/>
        <v>0</v>
      </c>
      <c r="Q308" s="184"/>
    </row>
    <row r="309" spans="1:17" ht="12" customHeight="1" x14ac:dyDescent="0.2">
      <c r="A309" s="188" t="s">
        <v>702</v>
      </c>
      <c r="B309" s="188" t="s">
        <v>703</v>
      </c>
      <c r="C309" s="188" t="s">
        <v>329</v>
      </c>
      <c r="D309" s="189">
        <v>2523.19</v>
      </c>
      <c r="E309" s="188" t="s">
        <v>605</v>
      </c>
      <c r="F309" s="188" t="s">
        <v>695</v>
      </c>
      <c r="G309" s="188" t="s">
        <v>251</v>
      </c>
      <c r="H309" s="188" t="s">
        <v>3319</v>
      </c>
      <c r="I309" s="181">
        <f>SUMIFS(STIMA!$O$2:$O$48,STIMA!$G$2:$G$48,EP!I$1,STIMA!$E$2:$E$48,EP!$A309)</f>
        <v>0</v>
      </c>
      <c r="J309" s="182">
        <f t="shared" si="16"/>
        <v>0</v>
      </c>
      <c r="K309" s="181">
        <f>SUMIFS(STIMA!$O$2:$O$48,STIMA!$G$2:$G$48,EP!K$1,STIMA!$E$2:$E$48,EP!$A309)</f>
        <v>0</v>
      </c>
      <c r="L309" s="182">
        <f t="shared" si="17"/>
        <v>0</v>
      </c>
      <c r="M309" s="183">
        <f t="shared" si="18"/>
        <v>0</v>
      </c>
      <c r="N309" s="182">
        <f t="shared" si="19"/>
        <v>0</v>
      </c>
      <c r="Q309" s="184"/>
    </row>
    <row r="310" spans="1:17" ht="12" customHeight="1" x14ac:dyDescent="0.2">
      <c r="A310" s="188" t="s">
        <v>704</v>
      </c>
      <c r="B310" s="188" t="s">
        <v>705</v>
      </c>
      <c r="C310" s="188" t="s">
        <v>329</v>
      </c>
      <c r="D310" s="189">
        <v>3080.19</v>
      </c>
      <c r="E310" s="188" t="s">
        <v>605</v>
      </c>
      <c r="F310" s="188" t="s">
        <v>695</v>
      </c>
      <c r="G310" s="188" t="s">
        <v>251</v>
      </c>
      <c r="H310" s="188" t="s">
        <v>3319</v>
      </c>
      <c r="I310" s="181">
        <f>SUMIFS(STIMA!$O$2:$O$48,STIMA!$G$2:$G$48,EP!I$1,STIMA!$E$2:$E$48,EP!$A310)</f>
        <v>0</v>
      </c>
      <c r="J310" s="182">
        <f t="shared" si="16"/>
        <v>0</v>
      </c>
      <c r="K310" s="181">
        <f>SUMIFS(STIMA!$O$2:$O$48,STIMA!$G$2:$G$48,EP!K$1,STIMA!$E$2:$E$48,EP!$A310)</f>
        <v>0</v>
      </c>
      <c r="L310" s="182">
        <f t="shared" si="17"/>
        <v>0</v>
      </c>
      <c r="M310" s="183">
        <f t="shared" si="18"/>
        <v>0</v>
      </c>
      <c r="N310" s="182">
        <f t="shared" si="19"/>
        <v>0</v>
      </c>
      <c r="Q310" s="184"/>
    </row>
    <row r="311" spans="1:17" ht="12" customHeight="1" x14ac:dyDescent="0.2">
      <c r="A311" s="188" t="s">
        <v>706</v>
      </c>
      <c r="B311" s="188" t="s">
        <v>707</v>
      </c>
      <c r="C311" s="188" t="s">
        <v>329</v>
      </c>
      <c r="D311" s="189">
        <v>3636.76</v>
      </c>
      <c r="E311" s="188" t="s">
        <v>605</v>
      </c>
      <c r="F311" s="188" t="s">
        <v>695</v>
      </c>
      <c r="G311" s="188" t="s">
        <v>251</v>
      </c>
      <c r="H311" s="188" t="s">
        <v>3319</v>
      </c>
      <c r="I311" s="181">
        <f>SUMIFS(STIMA!$O$2:$O$48,STIMA!$G$2:$G$48,EP!I$1,STIMA!$E$2:$E$48,EP!$A311)</f>
        <v>0</v>
      </c>
      <c r="J311" s="182">
        <f t="shared" si="16"/>
        <v>0</v>
      </c>
      <c r="K311" s="181">
        <f>SUMIFS(STIMA!$O$2:$O$48,STIMA!$G$2:$G$48,EP!K$1,STIMA!$E$2:$E$48,EP!$A311)</f>
        <v>0</v>
      </c>
      <c r="L311" s="182">
        <f t="shared" si="17"/>
        <v>0</v>
      </c>
      <c r="M311" s="183">
        <f t="shared" si="18"/>
        <v>0</v>
      </c>
      <c r="N311" s="182">
        <f t="shared" si="19"/>
        <v>0</v>
      </c>
      <c r="Q311" s="186"/>
    </row>
    <row r="312" spans="1:17" ht="12" customHeight="1" x14ac:dyDescent="0.2">
      <c r="A312" s="188" t="s">
        <v>708</v>
      </c>
      <c r="B312" s="188" t="s">
        <v>709</v>
      </c>
      <c r="C312" s="188" t="s">
        <v>329</v>
      </c>
      <c r="D312" s="189">
        <v>5151.46</v>
      </c>
      <c r="E312" s="188" t="s">
        <v>605</v>
      </c>
      <c r="F312" s="188" t="s">
        <v>695</v>
      </c>
      <c r="G312" s="188" t="s">
        <v>251</v>
      </c>
      <c r="H312" s="188" t="s">
        <v>3319</v>
      </c>
      <c r="I312" s="181">
        <f>SUMIFS(STIMA!$O$2:$O$48,STIMA!$G$2:$G$48,EP!I$1,STIMA!$E$2:$E$48,EP!$A312)</f>
        <v>0</v>
      </c>
      <c r="J312" s="182">
        <f t="shared" si="16"/>
        <v>0</v>
      </c>
      <c r="K312" s="181">
        <f>SUMIFS(STIMA!$O$2:$O$48,STIMA!$G$2:$G$48,EP!K$1,STIMA!$E$2:$E$48,EP!$A312)</f>
        <v>0</v>
      </c>
      <c r="L312" s="182">
        <f t="shared" si="17"/>
        <v>0</v>
      </c>
      <c r="M312" s="183">
        <f t="shared" si="18"/>
        <v>0</v>
      </c>
      <c r="N312" s="182">
        <f t="shared" si="19"/>
        <v>0</v>
      </c>
      <c r="Q312" s="186"/>
    </row>
    <row r="313" spans="1:17" ht="12" customHeight="1" x14ac:dyDescent="0.2">
      <c r="A313" s="188" t="s">
        <v>710</v>
      </c>
      <c r="B313" s="188" t="s">
        <v>711</v>
      </c>
      <c r="C313" s="188" t="s">
        <v>329</v>
      </c>
      <c r="D313" s="189">
        <v>7487.56</v>
      </c>
      <c r="E313" s="188" t="s">
        <v>605</v>
      </c>
      <c r="F313" s="188" t="s">
        <v>695</v>
      </c>
      <c r="G313" s="188" t="s">
        <v>251</v>
      </c>
      <c r="H313" s="188" t="s">
        <v>3319</v>
      </c>
      <c r="I313" s="181">
        <f>SUMIFS(STIMA!$O$2:$O$48,STIMA!$G$2:$G$48,EP!I$1,STIMA!$E$2:$E$48,EP!$A313)</f>
        <v>0</v>
      </c>
      <c r="J313" s="182">
        <f t="shared" si="16"/>
        <v>0</v>
      </c>
      <c r="K313" s="181">
        <f>SUMIFS(STIMA!$O$2:$O$48,STIMA!$G$2:$G$48,EP!K$1,STIMA!$E$2:$E$48,EP!$A313)</f>
        <v>0</v>
      </c>
      <c r="L313" s="182">
        <f t="shared" si="17"/>
        <v>0</v>
      </c>
      <c r="M313" s="183">
        <f t="shared" si="18"/>
        <v>0</v>
      </c>
      <c r="N313" s="182">
        <f t="shared" si="19"/>
        <v>0</v>
      </c>
      <c r="Q313" s="184"/>
    </row>
    <row r="314" spans="1:17" ht="12" customHeight="1" x14ac:dyDescent="0.2">
      <c r="A314" s="188" t="s">
        <v>712</v>
      </c>
      <c r="B314" s="188" t="s">
        <v>713</v>
      </c>
      <c r="C314" s="190"/>
      <c r="D314" s="189"/>
      <c r="E314" s="188" t="s">
        <v>605</v>
      </c>
      <c r="F314" s="188" t="s">
        <v>695</v>
      </c>
      <c r="G314" s="188" t="s">
        <v>251</v>
      </c>
      <c r="H314" s="188" t="s">
        <v>3319</v>
      </c>
      <c r="I314" s="181">
        <f>SUMIFS(STIMA!$O$2:$O$48,STIMA!$G$2:$G$48,EP!I$1,STIMA!$E$2:$E$48,EP!$A314)</f>
        <v>0</v>
      </c>
      <c r="J314" s="182">
        <f t="shared" si="16"/>
        <v>0</v>
      </c>
      <c r="K314" s="181">
        <f>SUMIFS(STIMA!$O$2:$O$48,STIMA!$G$2:$G$48,EP!K$1,STIMA!$E$2:$E$48,EP!$A314)</f>
        <v>0</v>
      </c>
      <c r="L314" s="182">
        <f t="shared" si="17"/>
        <v>0</v>
      </c>
      <c r="M314" s="183">
        <f t="shared" si="18"/>
        <v>0</v>
      </c>
      <c r="N314" s="182">
        <f t="shared" si="19"/>
        <v>0</v>
      </c>
      <c r="Q314" s="186"/>
    </row>
    <row r="315" spans="1:17" ht="12" customHeight="1" x14ac:dyDescent="0.2">
      <c r="A315" s="188" t="s">
        <v>714</v>
      </c>
      <c r="B315" s="188" t="s">
        <v>697</v>
      </c>
      <c r="C315" s="188" t="s">
        <v>329</v>
      </c>
      <c r="D315" s="189">
        <v>172.53</v>
      </c>
      <c r="E315" s="188" t="s">
        <v>605</v>
      </c>
      <c r="F315" s="188" t="s">
        <v>695</v>
      </c>
      <c r="G315" s="188" t="s">
        <v>251</v>
      </c>
      <c r="H315" s="188" t="s">
        <v>3319</v>
      </c>
      <c r="I315" s="181">
        <f>SUMIFS(STIMA!$O$2:$O$48,STIMA!$G$2:$G$48,EP!I$1,STIMA!$E$2:$E$48,EP!$A315)</f>
        <v>0</v>
      </c>
      <c r="J315" s="182">
        <f t="shared" si="16"/>
        <v>0</v>
      </c>
      <c r="K315" s="181">
        <f>SUMIFS(STIMA!$O$2:$O$48,STIMA!$G$2:$G$48,EP!K$1,STIMA!$E$2:$E$48,EP!$A315)</f>
        <v>0</v>
      </c>
      <c r="L315" s="182">
        <f t="shared" si="17"/>
        <v>0</v>
      </c>
      <c r="M315" s="183">
        <f t="shared" si="18"/>
        <v>0</v>
      </c>
      <c r="N315" s="182">
        <f t="shared" si="19"/>
        <v>0</v>
      </c>
      <c r="Q315" s="186"/>
    </row>
    <row r="316" spans="1:17" ht="12" customHeight="1" x14ac:dyDescent="0.2">
      <c r="A316" s="188" t="s">
        <v>715</v>
      </c>
      <c r="B316" s="188" t="s">
        <v>699</v>
      </c>
      <c r="C316" s="188" t="s">
        <v>329</v>
      </c>
      <c r="D316" s="189">
        <v>197.39</v>
      </c>
      <c r="E316" s="188" t="s">
        <v>605</v>
      </c>
      <c r="F316" s="188" t="s">
        <v>695</v>
      </c>
      <c r="G316" s="188" t="s">
        <v>251</v>
      </c>
      <c r="H316" s="188" t="s">
        <v>3319</v>
      </c>
      <c r="I316" s="181">
        <f>SUMIFS(STIMA!$O$2:$O$48,STIMA!$G$2:$G$48,EP!I$1,STIMA!$E$2:$E$48,EP!$A316)</f>
        <v>0</v>
      </c>
      <c r="J316" s="182">
        <f t="shared" si="16"/>
        <v>0</v>
      </c>
      <c r="K316" s="181">
        <f>SUMIFS(STIMA!$O$2:$O$48,STIMA!$G$2:$G$48,EP!K$1,STIMA!$E$2:$E$48,EP!$A316)</f>
        <v>0</v>
      </c>
      <c r="L316" s="182">
        <f t="shared" si="17"/>
        <v>0</v>
      </c>
      <c r="M316" s="183">
        <f t="shared" si="18"/>
        <v>0</v>
      </c>
      <c r="N316" s="182">
        <f t="shared" si="19"/>
        <v>0</v>
      </c>
      <c r="Q316" s="186"/>
    </row>
    <row r="317" spans="1:17" ht="12" customHeight="1" x14ac:dyDescent="0.2">
      <c r="A317" s="188" t="s">
        <v>716</v>
      </c>
      <c r="B317" s="188" t="s">
        <v>701</v>
      </c>
      <c r="C317" s="188" t="s">
        <v>329</v>
      </c>
      <c r="D317" s="189">
        <v>225.98</v>
      </c>
      <c r="E317" s="188" t="s">
        <v>605</v>
      </c>
      <c r="F317" s="188" t="s">
        <v>695</v>
      </c>
      <c r="G317" s="188" t="s">
        <v>251</v>
      </c>
      <c r="H317" s="188" t="s">
        <v>3319</v>
      </c>
      <c r="I317" s="181">
        <f>SUMIFS(STIMA!$O$2:$O$48,STIMA!$G$2:$G$48,EP!I$1,STIMA!$E$2:$E$48,EP!$A317)</f>
        <v>0</v>
      </c>
      <c r="J317" s="182">
        <f t="shared" si="16"/>
        <v>0</v>
      </c>
      <c r="K317" s="181">
        <f>SUMIFS(STIMA!$O$2:$O$48,STIMA!$G$2:$G$48,EP!K$1,STIMA!$E$2:$E$48,EP!$A317)</f>
        <v>0</v>
      </c>
      <c r="L317" s="182">
        <f t="shared" si="17"/>
        <v>0</v>
      </c>
      <c r="M317" s="183">
        <f t="shared" si="18"/>
        <v>0</v>
      </c>
      <c r="N317" s="182">
        <f t="shared" si="19"/>
        <v>0</v>
      </c>
      <c r="Q317" s="186"/>
    </row>
    <row r="318" spans="1:17" ht="12" customHeight="1" x14ac:dyDescent="0.2">
      <c r="A318" s="188" t="s">
        <v>717</v>
      </c>
      <c r="B318" s="188" t="s">
        <v>703</v>
      </c>
      <c r="C318" s="188" t="s">
        <v>329</v>
      </c>
      <c r="D318" s="189">
        <v>396.82</v>
      </c>
      <c r="E318" s="188" t="s">
        <v>605</v>
      </c>
      <c r="F318" s="188" t="s">
        <v>695</v>
      </c>
      <c r="G318" s="188" t="s">
        <v>251</v>
      </c>
      <c r="H318" s="188" t="s">
        <v>3319</v>
      </c>
      <c r="I318" s="181">
        <f>SUMIFS(STIMA!$O$2:$O$48,STIMA!$G$2:$G$48,EP!I$1,STIMA!$E$2:$E$48,EP!$A318)</f>
        <v>0</v>
      </c>
      <c r="J318" s="182">
        <f t="shared" si="16"/>
        <v>0</v>
      </c>
      <c r="K318" s="181">
        <f>SUMIFS(STIMA!$O$2:$O$48,STIMA!$G$2:$G$48,EP!K$1,STIMA!$E$2:$E$48,EP!$A318)</f>
        <v>0</v>
      </c>
      <c r="L318" s="182">
        <f t="shared" si="17"/>
        <v>0</v>
      </c>
      <c r="M318" s="183">
        <f t="shared" si="18"/>
        <v>0</v>
      </c>
      <c r="N318" s="182">
        <f t="shared" si="19"/>
        <v>0</v>
      </c>
      <c r="Q318" s="184"/>
    </row>
    <row r="319" spans="1:17" ht="12" customHeight="1" x14ac:dyDescent="0.2">
      <c r="A319" s="188" t="s">
        <v>718</v>
      </c>
      <c r="B319" s="188" t="s">
        <v>705</v>
      </c>
      <c r="C319" s="188" t="s">
        <v>329</v>
      </c>
      <c r="D319" s="189">
        <v>424.16</v>
      </c>
      <c r="E319" s="188" t="s">
        <v>605</v>
      </c>
      <c r="F319" s="188" t="s">
        <v>695</v>
      </c>
      <c r="G319" s="188" t="s">
        <v>251</v>
      </c>
      <c r="H319" s="188" t="s">
        <v>3319</v>
      </c>
      <c r="I319" s="181">
        <f>SUMIFS(STIMA!$O$2:$O$48,STIMA!$G$2:$G$48,EP!I$1,STIMA!$E$2:$E$48,EP!$A319)</f>
        <v>0</v>
      </c>
      <c r="J319" s="182">
        <f t="shared" si="16"/>
        <v>0</v>
      </c>
      <c r="K319" s="181">
        <f>SUMIFS(STIMA!$O$2:$O$48,STIMA!$G$2:$G$48,EP!K$1,STIMA!$E$2:$E$48,EP!$A319)</f>
        <v>0</v>
      </c>
      <c r="L319" s="182">
        <f t="shared" si="17"/>
        <v>0</v>
      </c>
      <c r="M319" s="183">
        <f t="shared" si="18"/>
        <v>0</v>
      </c>
      <c r="N319" s="182">
        <f t="shared" si="19"/>
        <v>0</v>
      </c>
      <c r="Q319" s="186"/>
    </row>
    <row r="320" spans="1:17" ht="12" customHeight="1" x14ac:dyDescent="0.2">
      <c r="A320" s="188" t="s">
        <v>719</v>
      </c>
      <c r="B320" s="188" t="s">
        <v>707</v>
      </c>
      <c r="C320" s="190" t="s">
        <v>329</v>
      </c>
      <c r="D320" s="189">
        <v>502.55</v>
      </c>
      <c r="E320" s="188" t="s">
        <v>605</v>
      </c>
      <c r="F320" s="188" t="s">
        <v>695</v>
      </c>
      <c r="G320" s="188" t="s">
        <v>251</v>
      </c>
      <c r="H320" s="188" t="s">
        <v>3319</v>
      </c>
      <c r="I320" s="181">
        <f>SUMIFS(STIMA!$O$2:$O$48,STIMA!$G$2:$G$48,EP!I$1,STIMA!$E$2:$E$48,EP!$A320)</f>
        <v>0</v>
      </c>
      <c r="J320" s="182">
        <f t="shared" si="16"/>
        <v>0</v>
      </c>
      <c r="K320" s="181">
        <f>SUMIFS(STIMA!$O$2:$O$48,STIMA!$G$2:$G$48,EP!K$1,STIMA!$E$2:$E$48,EP!$A320)</f>
        <v>0</v>
      </c>
      <c r="L320" s="182">
        <f t="shared" si="17"/>
        <v>0</v>
      </c>
      <c r="M320" s="183">
        <f t="shared" si="18"/>
        <v>0</v>
      </c>
      <c r="N320" s="182">
        <f t="shared" si="19"/>
        <v>0</v>
      </c>
      <c r="Q320" s="186"/>
    </row>
    <row r="321" spans="1:17" ht="12" customHeight="1" x14ac:dyDescent="0.2">
      <c r="A321" s="188" t="s">
        <v>720</v>
      </c>
      <c r="B321" s="188" t="s">
        <v>721</v>
      </c>
      <c r="C321" s="190" t="s">
        <v>329</v>
      </c>
      <c r="D321" s="189">
        <v>553.52</v>
      </c>
      <c r="E321" s="188" t="s">
        <v>605</v>
      </c>
      <c r="F321" s="188" t="s">
        <v>695</v>
      </c>
      <c r="G321" s="188" t="s">
        <v>251</v>
      </c>
      <c r="H321" s="188" t="s">
        <v>3319</v>
      </c>
      <c r="I321" s="181">
        <f>SUMIFS(STIMA!$O$2:$O$48,STIMA!$G$2:$G$48,EP!I$1,STIMA!$E$2:$E$48,EP!$A321)</f>
        <v>0</v>
      </c>
      <c r="J321" s="182">
        <f t="shared" si="16"/>
        <v>0</v>
      </c>
      <c r="K321" s="181">
        <f>SUMIFS(STIMA!$O$2:$O$48,STIMA!$G$2:$G$48,EP!K$1,STIMA!$E$2:$E$48,EP!$A321)</f>
        <v>0</v>
      </c>
      <c r="L321" s="182">
        <f t="shared" si="17"/>
        <v>0</v>
      </c>
      <c r="M321" s="183">
        <f t="shared" si="18"/>
        <v>0</v>
      </c>
      <c r="N321" s="182">
        <f t="shared" si="19"/>
        <v>0</v>
      </c>
      <c r="Q321" s="186"/>
    </row>
    <row r="322" spans="1:17" ht="12" customHeight="1" x14ac:dyDescent="0.2">
      <c r="A322" s="188" t="s">
        <v>722</v>
      </c>
      <c r="B322" s="188" t="s">
        <v>709</v>
      </c>
      <c r="C322" s="188" t="s">
        <v>329</v>
      </c>
      <c r="D322" s="189">
        <v>593.29</v>
      </c>
      <c r="E322" s="188" t="s">
        <v>605</v>
      </c>
      <c r="F322" s="188" t="s">
        <v>695</v>
      </c>
      <c r="G322" s="188" t="s">
        <v>251</v>
      </c>
      <c r="H322" s="188" t="s">
        <v>3319</v>
      </c>
      <c r="I322" s="181">
        <f>SUMIFS(STIMA!$O$2:$O$48,STIMA!$G$2:$G$48,EP!I$1,STIMA!$E$2:$E$48,EP!$A322)</f>
        <v>0</v>
      </c>
      <c r="J322" s="182">
        <f t="shared" ref="J322:J385" si="20">I322/$J$1</f>
        <v>0</v>
      </c>
      <c r="K322" s="181">
        <f>SUMIFS(STIMA!$O$2:$O$48,STIMA!$G$2:$G$48,EP!K$1,STIMA!$E$2:$E$48,EP!$A322)</f>
        <v>0</v>
      </c>
      <c r="L322" s="182">
        <f t="shared" ref="L322:L385" si="21">K322/$L$1</f>
        <v>0</v>
      </c>
      <c r="M322" s="183">
        <f t="shared" ref="M322:M385" si="22">I322+K322</f>
        <v>0</v>
      </c>
      <c r="N322" s="182">
        <f t="shared" ref="N322:N385" si="23">M322/$N$1</f>
        <v>0</v>
      </c>
      <c r="Q322" s="186"/>
    </row>
    <row r="323" spans="1:17" ht="12" customHeight="1" x14ac:dyDescent="0.2">
      <c r="A323" s="188" t="s">
        <v>723</v>
      </c>
      <c r="B323" s="188" t="s">
        <v>724</v>
      </c>
      <c r="C323" s="188" t="s">
        <v>329</v>
      </c>
      <c r="D323" s="189">
        <v>654.20000000000005</v>
      </c>
      <c r="E323" s="188" t="s">
        <v>605</v>
      </c>
      <c r="F323" s="188" t="s">
        <v>695</v>
      </c>
      <c r="G323" s="188" t="s">
        <v>251</v>
      </c>
      <c r="H323" s="188" t="s">
        <v>3319</v>
      </c>
      <c r="I323" s="181">
        <f>SUMIFS(STIMA!$O$2:$O$48,STIMA!$G$2:$G$48,EP!I$1,STIMA!$E$2:$E$48,EP!$A323)</f>
        <v>0</v>
      </c>
      <c r="J323" s="182">
        <f t="shared" si="20"/>
        <v>0</v>
      </c>
      <c r="K323" s="181">
        <f>SUMIFS(STIMA!$O$2:$O$48,STIMA!$G$2:$G$48,EP!K$1,STIMA!$E$2:$E$48,EP!$A323)</f>
        <v>0</v>
      </c>
      <c r="L323" s="182">
        <f t="shared" si="21"/>
        <v>0</v>
      </c>
      <c r="M323" s="183">
        <f t="shared" si="22"/>
        <v>0</v>
      </c>
      <c r="N323" s="182">
        <f t="shared" si="23"/>
        <v>0</v>
      </c>
      <c r="Q323" s="184"/>
    </row>
    <row r="324" spans="1:17" ht="12" customHeight="1" x14ac:dyDescent="0.2">
      <c r="A324" s="188" t="s">
        <v>725</v>
      </c>
      <c r="B324" s="188" t="s">
        <v>711</v>
      </c>
      <c r="C324" s="188" t="s">
        <v>329</v>
      </c>
      <c r="D324" s="189">
        <v>693.97</v>
      </c>
      <c r="E324" s="188" t="s">
        <v>605</v>
      </c>
      <c r="F324" s="188" t="s">
        <v>695</v>
      </c>
      <c r="G324" s="188" t="s">
        <v>251</v>
      </c>
      <c r="H324" s="188" t="s">
        <v>3319</v>
      </c>
      <c r="I324" s="181">
        <f>SUMIFS(STIMA!$O$2:$O$48,STIMA!$G$2:$G$48,EP!I$1,STIMA!$E$2:$E$48,EP!$A324)</f>
        <v>0</v>
      </c>
      <c r="J324" s="182">
        <f t="shared" si="20"/>
        <v>0</v>
      </c>
      <c r="K324" s="181">
        <f>SUMIFS(STIMA!$O$2:$O$48,STIMA!$G$2:$G$48,EP!K$1,STIMA!$E$2:$E$48,EP!$A324)</f>
        <v>0</v>
      </c>
      <c r="L324" s="182">
        <f t="shared" si="21"/>
        <v>0</v>
      </c>
      <c r="M324" s="183">
        <f t="shared" si="22"/>
        <v>0</v>
      </c>
      <c r="N324" s="182">
        <f t="shared" si="23"/>
        <v>0</v>
      </c>
      <c r="Q324" s="184"/>
    </row>
    <row r="325" spans="1:17" ht="12" customHeight="1" x14ac:dyDescent="0.2">
      <c r="A325" s="188" t="s">
        <v>726</v>
      </c>
      <c r="B325" s="188" t="s">
        <v>727</v>
      </c>
      <c r="C325" s="188" t="s">
        <v>329</v>
      </c>
      <c r="D325" s="189">
        <v>410.34</v>
      </c>
      <c r="E325" s="188" t="s">
        <v>605</v>
      </c>
      <c r="F325" s="188" t="s">
        <v>695</v>
      </c>
      <c r="G325" s="188" t="s">
        <v>251</v>
      </c>
      <c r="H325" s="188" t="s">
        <v>3319</v>
      </c>
      <c r="I325" s="181">
        <f>SUMIFS(STIMA!$O$2:$O$48,STIMA!$G$2:$G$48,EP!I$1,STIMA!$E$2:$E$48,EP!$A325)</f>
        <v>0</v>
      </c>
      <c r="J325" s="182">
        <f t="shared" si="20"/>
        <v>0</v>
      </c>
      <c r="K325" s="181">
        <f>SUMIFS(STIMA!$O$2:$O$48,STIMA!$G$2:$G$48,EP!K$1,STIMA!$E$2:$E$48,EP!$A325)</f>
        <v>0</v>
      </c>
      <c r="L325" s="182">
        <f t="shared" si="21"/>
        <v>0</v>
      </c>
      <c r="M325" s="183">
        <f t="shared" si="22"/>
        <v>0</v>
      </c>
      <c r="N325" s="182">
        <f t="shared" si="23"/>
        <v>0</v>
      </c>
      <c r="Q325" s="184"/>
    </row>
    <row r="326" spans="1:17" ht="12" customHeight="1" x14ac:dyDescent="0.2">
      <c r="A326" s="188" t="s">
        <v>728</v>
      </c>
      <c r="B326" s="188" t="s">
        <v>3390</v>
      </c>
      <c r="C326" s="188"/>
      <c r="D326" s="189"/>
      <c r="E326" s="188" t="s">
        <v>605</v>
      </c>
      <c r="F326" s="188" t="s">
        <v>664</v>
      </c>
      <c r="G326" s="188" t="s">
        <v>251</v>
      </c>
      <c r="H326" s="188" t="s">
        <v>3319</v>
      </c>
      <c r="I326" s="181">
        <f>SUMIFS(STIMA!$O$2:$O$48,STIMA!$G$2:$G$48,EP!I$1,STIMA!$E$2:$E$48,EP!$A326)</f>
        <v>0</v>
      </c>
      <c r="J326" s="182">
        <f t="shared" si="20"/>
        <v>0</v>
      </c>
      <c r="K326" s="181">
        <f>SUMIFS(STIMA!$O$2:$O$48,STIMA!$G$2:$G$48,EP!K$1,STIMA!$E$2:$E$48,EP!$A326)</f>
        <v>0</v>
      </c>
      <c r="L326" s="182">
        <f t="shared" si="21"/>
        <v>0</v>
      </c>
      <c r="M326" s="183">
        <f t="shared" si="22"/>
        <v>0</v>
      </c>
      <c r="N326" s="182">
        <f t="shared" si="23"/>
        <v>0</v>
      </c>
      <c r="Q326" s="184"/>
    </row>
    <row r="327" spans="1:17" ht="12" customHeight="1" x14ac:dyDescent="0.2">
      <c r="A327" s="188" t="s">
        <v>730</v>
      </c>
      <c r="B327" s="188" t="s">
        <v>731</v>
      </c>
      <c r="C327" s="188" t="s">
        <v>344</v>
      </c>
      <c r="D327" s="189">
        <v>3.92</v>
      </c>
      <c r="E327" s="188" t="s">
        <v>605</v>
      </c>
      <c r="F327" s="188" t="s">
        <v>664</v>
      </c>
      <c r="G327" s="188" t="s">
        <v>251</v>
      </c>
      <c r="H327" s="188" t="s">
        <v>3319</v>
      </c>
      <c r="I327" s="181">
        <f>SUMIFS(STIMA!$O$2:$O$48,STIMA!$G$2:$G$48,EP!I$1,STIMA!$E$2:$E$48,EP!$A327)</f>
        <v>0</v>
      </c>
      <c r="J327" s="182">
        <f t="shared" si="20"/>
        <v>0</v>
      </c>
      <c r="K327" s="181">
        <f>SUMIFS(STIMA!$O$2:$O$48,STIMA!$G$2:$G$48,EP!K$1,STIMA!$E$2:$E$48,EP!$A327)</f>
        <v>0</v>
      </c>
      <c r="L327" s="182">
        <f t="shared" si="21"/>
        <v>0</v>
      </c>
      <c r="M327" s="183">
        <f t="shared" si="22"/>
        <v>0</v>
      </c>
      <c r="N327" s="182">
        <f t="shared" si="23"/>
        <v>0</v>
      </c>
      <c r="Q327" s="184"/>
    </row>
    <row r="328" spans="1:17" ht="12" customHeight="1" x14ac:dyDescent="0.2">
      <c r="A328" s="188" t="s">
        <v>732</v>
      </c>
      <c r="B328" s="188" t="s">
        <v>733</v>
      </c>
      <c r="C328" s="188" t="s">
        <v>344</v>
      </c>
      <c r="D328" s="189">
        <v>3.04</v>
      </c>
      <c r="E328" s="188" t="s">
        <v>605</v>
      </c>
      <c r="F328" s="188" t="s">
        <v>664</v>
      </c>
      <c r="G328" s="188" t="s">
        <v>251</v>
      </c>
      <c r="H328" s="188" t="s">
        <v>3319</v>
      </c>
      <c r="I328" s="181">
        <f>SUMIFS(STIMA!$O$2:$O$48,STIMA!$G$2:$G$48,EP!I$1,STIMA!$E$2:$E$48,EP!$A328)</f>
        <v>0</v>
      </c>
      <c r="J328" s="182">
        <f t="shared" si="20"/>
        <v>0</v>
      </c>
      <c r="K328" s="181">
        <f>SUMIFS(STIMA!$O$2:$O$48,STIMA!$G$2:$G$48,EP!K$1,STIMA!$E$2:$E$48,EP!$A328)</f>
        <v>0</v>
      </c>
      <c r="L328" s="182">
        <f t="shared" si="21"/>
        <v>0</v>
      </c>
      <c r="M328" s="183">
        <f t="shared" si="22"/>
        <v>0</v>
      </c>
      <c r="N328" s="182">
        <f t="shared" si="23"/>
        <v>0</v>
      </c>
      <c r="Q328" s="184"/>
    </row>
    <row r="329" spans="1:17" ht="12" customHeight="1" x14ac:dyDescent="0.2">
      <c r="A329" s="188" t="s">
        <v>734</v>
      </c>
      <c r="B329" s="188" t="s">
        <v>3391</v>
      </c>
      <c r="C329" s="190" t="s">
        <v>329</v>
      </c>
      <c r="D329" s="189">
        <v>4.29</v>
      </c>
      <c r="E329" s="188" t="s">
        <v>605</v>
      </c>
      <c r="F329" s="188" t="s">
        <v>664</v>
      </c>
      <c r="G329" s="188" t="s">
        <v>251</v>
      </c>
      <c r="H329" s="188" t="s">
        <v>3319</v>
      </c>
      <c r="I329" s="181">
        <f>SUMIFS(STIMA!$O$2:$O$48,STIMA!$G$2:$G$48,EP!I$1,STIMA!$E$2:$E$48,EP!$A329)</f>
        <v>0</v>
      </c>
      <c r="J329" s="182">
        <f t="shared" si="20"/>
        <v>0</v>
      </c>
      <c r="K329" s="181">
        <f>SUMIFS(STIMA!$O$2:$O$48,STIMA!$G$2:$G$48,EP!K$1,STIMA!$E$2:$E$48,EP!$A329)</f>
        <v>0</v>
      </c>
      <c r="L329" s="182">
        <f t="shared" si="21"/>
        <v>0</v>
      </c>
      <c r="M329" s="183">
        <f t="shared" si="22"/>
        <v>0</v>
      </c>
      <c r="N329" s="182">
        <f t="shared" si="23"/>
        <v>0</v>
      </c>
      <c r="Q329" s="184"/>
    </row>
    <row r="330" spans="1:17" ht="12" customHeight="1" x14ac:dyDescent="0.2">
      <c r="A330" s="188" t="s">
        <v>735</v>
      </c>
      <c r="B330" s="188" t="s">
        <v>736</v>
      </c>
      <c r="C330" s="188" t="s">
        <v>612</v>
      </c>
      <c r="D330" s="189">
        <v>3.48</v>
      </c>
      <c r="E330" s="188" t="s">
        <v>605</v>
      </c>
      <c r="F330" s="188" t="s">
        <v>609</v>
      </c>
      <c r="G330" s="188" t="s">
        <v>251</v>
      </c>
      <c r="H330" s="188" t="s">
        <v>3321</v>
      </c>
      <c r="I330" s="181">
        <f>SUMIFS(STIMA!$O$2:$O$48,STIMA!$G$2:$G$48,EP!I$1,STIMA!$E$2:$E$48,EP!$A330)</f>
        <v>0</v>
      </c>
      <c r="J330" s="182">
        <f t="shared" si="20"/>
        <v>0</v>
      </c>
      <c r="K330" s="181">
        <f>SUMIFS(STIMA!$O$2:$O$48,STIMA!$G$2:$G$48,EP!K$1,STIMA!$E$2:$E$48,EP!$A330)</f>
        <v>0</v>
      </c>
      <c r="L330" s="182">
        <f t="shared" si="21"/>
        <v>0</v>
      </c>
      <c r="M330" s="183">
        <f t="shared" si="22"/>
        <v>0</v>
      </c>
      <c r="N330" s="182">
        <f t="shared" si="23"/>
        <v>0</v>
      </c>
      <c r="Q330" s="184"/>
    </row>
    <row r="331" spans="1:17" ht="12" customHeight="1" x14ac:dyDescent="0.2">
      <c r="A331" s="188" t="s">
        <v>737</v>
      </c>
      <c r="B331" s="188" t="s">
        <v>738</v>
      </c>
      <c r="C331" s="188" t="s">
        <v>176</v>
      </c>
      <c r="D331" s="189">
        <v>38.020000000000003</v>
      </c>
      <c r="E331" s="188" t="s">
        <v>739</v>
      </c>
      <c r="F331" s="188" t="s">
        <v>740</v>
      </c>
      <c r="G331" s="188" t="s">
        <v>251</v>
      </c>
      <c r="H331" s="188" t="s">
        <v>3319</v>
      </c>
      <c r="I331" s="181">
        <f>SUMIFS(STIMA!$O$2:$O$48,STIMA!$G$2:$G$48,EP!I$1,STIMA!$E$2:$E$48,EP!$A331)</f>
        <v>0</v>
      </c>
      <c r="J331" s="182">
        <f t="shared" si="20"/>
        <v>0</v>
      </c>
      <c r="K331" s="181">
        <f>SUMIFS(STIMA!$O$2:$O$48,STIMA!$G$2:$G$48,EP!K$1,STIMA!$E$2:$E$48,EP!$A331)</f>
        <v>0</v>
      </c>
      <c r="L331" s="182">
        <f t="shared" si="21"/>
        <v>0</v>
      </c>
      <c r="M331" s="183">
        <f t="shared" si="22"/>
        <v>0</v>
      </c>
      <c r="N331" s="182">
        <f t="shared" si="23"/>
        <v>0</v>
      </c>
      <c r="Q331" s="184"/>
    </row>
    <row r="332" spans="1:17" ht="12" customHeight="1" x14ac:dyDescent="0.2">
      <c r="A332" s="188" t="s">
        <v>741</v>
      </c>
      <c r="B332" s="188" t="s">
        <v>742</v>
      </c>
      <c r="C332" s="188"/>
      <c r="D332" s="189"/>
      <c r="E332" s="188" t="s">
        <v>739</v>
      </c>
      <c r="F332" s="188" t="s">
        <v>743</v>
      </c>
      <c r="G332" s="188" t="s">
        <v>251</v>
      </c>
      <c r="H332" s="188" t="s">
        <v>3319</v>
      </c>
      <c r="I332" s="181">
        <f>SUMIFS(STIMA!$O$2:$O$48,STIMA!$G$2:$G$48,EP!I$1,STIMA!$E$2:$E$48,EP!$A332)</f>
        <v>0</v>
      </c>
      <c r="J332" s="182">
        <f t="shared" si="20"/>
        <v>0</v>
      </c>
      <c r="K332" s="181">
        <f>SUMIFS(STIMA!$O$2:$O$48,STIMA!$G$2:$G$48,EP!K$1,STIMA!$E$2:$E$48,EP!$A332)</f>
        <v>0</v>
      </c>
      <c r="L332" s="182">
        <f t="shared" si="21"/>
        <v>0</v>
      </c>
      <c r="M332" s="183">
        <f t="shared" si="22"/>
        <v>0</v>
      </c>
      <c r="N332" s="182">
        <f t="shared" si="23"/>
        <v>0</v>
      </c>
      <c r="Q332" s="184"/>
    </row>
    <row r="333" spans="1:17" ht="12" customHeight="1" x14ac:dyDescent="0.2">
      <c r="A333" s="188" t="s">
        <v>744</v>
      </c>
      <c r="B333" s="188" t="s">
        <v>745</v>
      </c>
      <c r="C333" s="188"/>
      <c r="D333" s="189"/>
      <c r="E333" s="188" t="s">
        <v>739</v>
      </c>
      <c r="F333" s="188" t="s">
        <v>743</v>
      </c>
      <c r="G333" s="188" t="s">
        <v>251</v>
      </c>
      <c r="H333" s="188" t="s">
        <v>3319</v>
      </c>
      <c r="I333" s="181">
        <f>SUMIFS(STIMA!$O$2:$O$48,STIMA!$G$2:$G$48,EP!I$1,STIMA!$E$2:$E$48,EP!$A333)</f>
        <v>0</v>
      </c>
      <c r="J333" s="182">
        <f t="shared" si="20"/>
        <v>0</v>
      </c>
      <c r="K333" s="181">
        <f>SUMIFS(STIMA!$O$2:$O$48,STIMA!$G$2:$G$48,EP!K$1,STIMA!$E$2:$E$48,EP!$A333)</f>
        <v>0</v>
      </c>
      <c r="L333" s="182">
        <f t="shared" si="21"/>
        <v>0</v>
      </c>
      <c r="M333" s="183">
        <f t="shared" si="22"/>
        <v>0</v>
      </c>
      <c r="N333" s="182">
        <f t="shared" si="23"/>
        <v>0</v>
      </c>
      <c r="Q333" s="184"/>
    </row>
    <row r="334" spans="1:17" ht="12" customHeight="1" x14ac:dyDescent="0.2">
      <c r="A334" s="188" t="s">
        <v>746</v>
      </c>
      <c r="B334" s="188" t="s">
        <v>747</v>
      </c>
      <c r="C334" s="188" t="s">
        <v>329</v>
      </c>
      <c r="D334" s="189">
        <v>223.82</v>
      </c>
      <c r="E334" s="188" t="s">
        <v>739</v>
      </c>
      <c r="F334" s="188" t="s">
        <v>743</v>
      </c>
      <c r="G334" s="188" t="s">
        <v>251</v>
      </c>
      <c r="H334" s="188" t="s">
        <v>3319</v>
      </c>
      <c r="I334" s="181">
        <f>SUMIFS(STIMA!$O$2:$O$48,STIMA!$G$2:$G$48,EP!I$1,STIMA!$E$2:$E$48,EP!$A334)</f>
        <v>0</v>
      </c>
      <c r="J334" s="182">
        <f t="shared" si="20"/>
        <v>0</v>
      </c>
      <c r="K334" s="181">
        <f>SUMIFS(STIMA!$O$2:$O$48,STIMA!$G$2:$G$48,EP!K$1,STIMA!$E$2:$E$48,EP!$A334)</f>
        <v>0</v>
      </c>
      <c r="L334" s="182">
        <f t="shared" si="21"/>
        <v>0</v>
      </c>
      <c r="M334" s="183">
        <f t="shared" si="22"/>
        <v>0</v>
      </c>
      <c r="N334" s="182">
        <f t="shared" si="23"/>
        <v>0</v>
      </c>
      <c r="Q334" s="184"/>
    </row>
    <row r="335" spans="1:17" ht="12" customHeight="1" x14ac:dyDescent="0.2">
      <c r="A335" s="188" t="s">
        <v>748</v>
      </c>
      <c r="B335" s="188" t="s">
        <v>749</v>
      </c>
      <c r="C335" s="188" t="s">
        <v>329</v>
      </c>
      <c r="D335" s="189">
        <v>246.52</v>
      </c>
      <c r="E335" s="188" t="s">
        <v>739</v>
      </c>
      <c r="F335" s="188" t="s">
        <v>743</v>
      </c>
      <c r="G335" s="188" t="s">
        <v>251</v>
      </c>
      <c r="H335" s="188" t="s">
        <v>3319</v>
      </c>
      <c r="I335" s="181">
        <f>SUMIFS(STIMA!$O$2:$O$48,STIMA!$G$2:$G$48,EP!I$1,STIMA!$E$2:$E$48,EP!$A335)</f>
        <v>0</v>
      </c>
      <c r="J335" s="182">
        <f t="shared" si="20"/>
        <v>0</v>
      </c>
      <c r="K335" s="181">
        <f>SUMIFS(STIMA!$O$2:$O$48,STIMA!$G$2:$G$48,EP!K$1,STIMA!$E$2:$E$48,EP!$A335)</f>
        <v>0</v>
      </c>
      <c r="L335" s="182">
        <f t="shared" si="21"/>
        <v>0</v>
      </c>
      <c r="M335" s="183">
        <f t="shared" si="22"/>
        <v>0</v>
      </c>
      <c r="N335" s="182">
        <f t="shared" si="23"/>
        <v>0</v>
      </c>
      <c r="Q335" s="184"/>
    </row>
    <row r="336" spans="1:17" ht="12" customHeight="1" x14ac:dyDescent="0.2">
      <c r="A336" s="188" t="s">
        <v>750</v>
      </c>
      <c r="B336" s="188" t="s">
        <v>751</v>
      </c>
      <c r="C336" s="188" t="s">
        <v>329</v>
      </c>
      <c r="D336" s="189">
        <v>291.52999999999997</v>
      </c>
      <c r="E336" s="188" t="s">
        <v>739</v>
      </c>
      <c r="F336" s="188" t="s">
        <v>743</v>
      </c>
      <c r="G336" s="188" t="s">
        <v>251</v>
      </c>
      <c r="H336" s="188" t="s">
        <v>3319</v>
      </c>
      <c r="I336" s="181">
        <f>SUMIFS(STIMA!$O$2:$O$48,STIMA!$G$2:$G$48,EP!I$1,STIMA!$E$2:$E$48,EP!$A336)</f>
        <v>0</v>
      </c>
      <c r="J336" s="182">
        <f t="shared" si="20"/>
        <v>0</v>
      </c>
      <c r="K336" s="181">
        <f>SUMIFS(STIMA!$O$2:$O$48,STIMA!$G$2:$G$48,EP!K$1,STIMA!$E$2:$E$48,EP!$A336)</f>
        <v>0</v>
      </c>
      <c r="L336" s="182">
        <f t="shared" si="21"/>
        <v>0</v>
      </c>
      <c r="M336" s="183">
        <f t="shared" si="22"/>
        <v>0</v>
      </c>
      <c r="N336" s="182">
        <f t="shared" si="23"/>
        <v>0</v>
      </c>
      <c r="Q336" s="184"/>
    </row>
    <row r="337" spans="1:17" ht="12" customHeight="1" x14ac:dyDescent="0.2">
      <c r="A337" s="188" t="s">
        <v>752</v>
      </c>
      <c r="B337" s="188" t="s">
        <v>753</v>
      </c>
      <c r="C337" s="190" t="s">
        <v>329</v>
      </c>
      <c r="D337" s="189">
        <v>333.35</v>
      </c>
      <c r="E337" s="188" t="s">
        <v>739</v>
      </c>
      <c r="F337" s="188" t="s">
        <v>743</v>
      </c>
      <c r="G337" s="188" t="s">
        <v>251</v>
      </c>
      <c r="H337" s="188" t="s">
        <v>3319</v>
      </c>
      <c r="I337" s="181">
        <f>SUMIFS(STIMA!$O$2:$O$48,STIMA!$G$2:$G$48,EP!I$1,STIMA!$E$2:$E$48,EP!$A337)</f>
        <v>0</v>
      </c>
      <c r="J337" s="182">
        <f t="shared" si="20"/>
        <v>0</v>
      </c>
      <c r="K337" s="181">
        <f>SUMIFS(STIMA!$O$2:$O$48,STIMA!$G$2:$G$48,EP!K$1,STIMA!$E$2:$E$48,EP!$A337)</f>
        <v>0</v>
      </c>
      <c r="L337" s="182">
        <f t="shared" si="21"/>
        <v>0</v>
      </c>
      <c r="M337" s="183">
        <f t="shared" si="22"/>
        <v>0</v>
      </c>
      <c r="N337" s="182">
        <f t="shared" si="23"/>
        <v>0</v>
      </c>
      <c r="Q337" s="184"/>
    </row>
    <row r="338" spans="1:17" ht="12" customHeight="1" x14ac:dyDescent="0.2">
      <c r="A338" s="188" t="s">
        <v>754</v>
      </c>
      <c r="B338" s="188" t="s">
        <v>755</v>
      </c>
      <c r="C338" s="188" t="s">
        <v>329</v>
      </c>
      <c r="D338" s="189">
        <v>465.28</v>
      </c>
      <c r="E338" s="188" t="s">
        <v>739</v>
      </c>
      <c r="F338" s="188" t="s">
        <v>743</v>
      </c>
      <c r="G338" s="188" t="s">
        <v>251</v>
      </c>
      <c r="H338" s="188" t="s">
        <v>3319</v>
      </c>
      <c r="I338" s="181">
        <f>SUMIFS(STIMA!$O$2:$O$48,STIMA!$G$2:$G$48,EP!I$1,STIMA!$E$2:$E$48,EP!$A338)</f>
        <v>0</v>
      </c>
      <c r="J338" s="182">
        <f t="shared" si="20"/>
        <v>0</v>
      </c>
      <c r="K338" s="181">
        <f>SUMIFS(STIMA!$O$2:$O$48,STIMA!$G$2:$G$48,EP!K$1,STIMA!$E$2:$E$48,EP!$A338)</f>
        <v>0</v>
      </c>
      <c r="L338" s="182">
        <f t="shared" si="21"/>
        <v>0</v>
      </c>
      <c r="M338" s="183">
        <f t="shared" si="22"/>
        <v>0</v>
      </c>
      <c r="N338" s="182">
        <f t="shared" si="23"/>
        <v>0</v>
      </c>
      <c r="Q338" s="184"/>
    </row>
    <row r="339" spans="1:17" ht="12" customHeight="1" x14ac:dyDescent="0.2">
      <c r="A339" s="188" t="s">
        <v>756</v>
      </c>
      <c r="B339" s="188" t="s">
        <v>757</v>
      </c>
      <c r="C339" s="188" t="s">
        <v>329</v>
      </c>
      <c r="D339" s="189">
        <v>590.5</v>
      </c>
      <c r="E339" s="188" t="s">
        <v>739</v>
      </c>
      <c r="F339" s="188" t="s">
        <v>743</v>
      </c>
      <c r="G339" s="188" t="s">
        <v>251</v>
      </c>
      <c r="H339" s="188" t="s">
        <v>3319</v>
      </c>
      <c r="I339" s="181">
        <f>SUMIFS(STIMA!$O$2:$O$48,STIMA!$G$2:$G$48,EP!I$1,STIMA!$E$2:$E$48,EP!$A339)</f>
        <v>0</v>
      </c>
      <c r="J339" s="182">
        <f t="shared" si="20"/>
        <v>0</v>
      </c>
      <c r="K339" s="181">
        <f>SUMIFS(STIMA!$O$2:$O$48,STIMA!$G$2:$G$48,EP!K$1,STIMA!$E$2:$E$48,EP!$A339)</f>
        <v>0</v>
      </c>
      <c r="L339" s="182">
        <f t="shared" si="21"/>
        <v>0</v>
      </c>
      <c r="M339" s="183">
        <f t="shared" si="22"/>
        <v>0</v>
      </c>
      <c r="N339" s="182">
        <f t="shared" si="23"/>
        <v>0</v>
      </c>
      <c r="Q339" s="184"/>
    </row>
    <row r="340" spans="1:17" ht="12" customHeight="1" x14ac:dyDescent="0.2">
      <c r="A340" s="188" t="s">
        <v>758</v>
      </c>
      <c r="B340" s="188" t="s">
        <v>759</v>
      </c>
      <c r="C340" s="188" t="s">
        <v>329</v>
      </c>
      <c r="D340" s="189">
        <v>740.51</v>
      </c>
      <c r="E340" s="188" t="s">
        <v>739</v>
      </c>
      <c r="F340" s="188" t="s">
        <v>743</v>
      </c>
      <c r="G340" s="188" t="s">
        <v>251</v>
      </c>
      <c r="H340" s="188" t="s">
        <v>3319</v>
      </c>
      <c r="I340" s="181">
        <f>SUMIFS(STIMA!$O$2:$O$48,STIMA!$G$2:$G$48,EP!I$1,STIMA!$E$2:$E$48,EP!$A340)</f>
        <v>0</v>
      </c>
      <c r="J340" s="182">
        <f t="shared" si="20"/>
        <v>0</v>
      </c>
      <c r="K340" s="181">
        <f>SUMIFS(STIMA!$O$2:$O$48,STIMA!$G$2:$G$48,EP!K$1,STIMA!$E$2:$E$48,EP!$A340)</f>
        <v>0</v>
      </c>
      <c r="L340" s="182">
        <f t="shared" si="21"/>
        <v>0</v>
      </c>
      <c r="M340" s="183">
        <f t="shared" si="22"/>
        <v>0</v>
      </c>
      <c r="N340" s="182">
        <f t="shared" si="23"/>
        <v>0</v>
      </c>
      <c r="Q340" s="184"/>
    </row>
    <row r="341" spans="1:17" ht="12" customHeight="1" x14ac:dyDescent="0.2">
      <c r="A341" s="188" t="s">
        <v>760</v>
      </c>
      <c r="B341" s="188" t="s">
        <v>761</v>
      </c>
      <c r="C341" s="188"/>
      <c r="D341" s="189"/>
      <c r="E341" s="188" t="s">
        <v>739</v>
      </c>
      <c r="F341" s="188" t="s">
        <v>743</v>
      </c>
      <c r="G341" s="188" t="s">
        <v>251</v>
      </c>
      <c r="H341" s="188" t="s">
        <v>3319</v>
      </c>
      <c r="I341" s="181">
        <f>SUMIFS(STIMA!$O$2:$O$48,STIMA!$G$2:$G$48,EP!I$1,STIMA!$E$2:$E$48,EP!$A341)</f>
        <v>0</v>
      </c>
      <c r="J341" s="182">
        <f t="shared" si="20"/>
        <v>0</v>
      </c>
      <c r="K341" s="181">
        <f>SUMIFS(STIMA!$O$2:$O$48,STIMA!$G$2:$G$48,EP!K$1,STIMA!$E$2:$E$48,EP!$A341)</f>
        <v>0</v>
      </c>
      <c r="L341" s="182">
        <f t="shared" si="21"/>
        <v>0</v>
      </c>
      <c r="M341" s="183">
        <f t="shared" si="22"/>
        <v>0</v>
      </c>
      <c r="N341" s="182">
        <f t="shared" si="23"/>
        <v>0</v>
      </c>
      <c r="Q341" s="186"/>
    </row>
    <row r="342" spans="1:17" ht="12" customHeight="1" x14ac:dyDescent="0.2">
      <c r="A342" s="188" t="s">
        <v>762</v>
      </c>
      <c r="B342" s="188" t="s">
        <v>747</v>
      </c>
      <c r="C342" s="188" t="s">
        <v>329</v>
      </c>
      <c r="D342" s="189">
        <v>388.49</v>
      </c>
      <c r="E342" s="188" t="s">
        <v>739</v>
      </c>
      <c r="F342" s="188" t="s">
        <v>743</v>
      </c>
      <c r="G342" s="188" t="s">
        <v>251</v>
      </c>
      <c r="H342" s="188" t="s">
        <v>3319</v>
      </c>
      <c r="I342" s="181">
        <f>SUMIFS(STIMA!$O$2:$O$48,STIMA!$G$2:$G$48,EP!I$1,STIMA!$E$2:$E$48,EP!$A342)</f>
        <v>0</v>
      </c>
      <c r="J342" s="182">
        <f t="shared" si="20"/>
        <v>0</v>
      </c>
      <c r="K342" s="181">
        <f>SUMIFS(STIMA!$O$2:$O$48,STIMA!$G$2:$G$48,EP!K$1,STIMA!$E$2:$E$48,EP!$A342)</f>
        <v>0</v>
      </c>
      <c r="L342" s="182">
        <f t="shared" si="21"/>
        <v>0</v>
      </c>
      <c r="M342" s="183">
        <f t="shared" si="22"/>
        <v>0</v>
      </c>
      <c r="N342" s="182">
        <f t="shared" si="23"/>
        <v>0</v>
      </c>
      <c r="Q342" s="184"/>
    </row>
    <row r="343" spans="1:17" ht="12" customHeight="1" x14ac:dyDescent="0.2">
      <c r="A343" s="188" t="s">
        <v>763</v>
      </c>
      <c r="B343" s="188" t="s">
        <v>749</v>
      </c>
      <c r="C343" s="188" t="s">
        <v>329</v>
      </c>
      <c r="D343" s="189">
        <v>436.58</v>
      </c>
      <c r="E343" s="188" t="s">
        <v>739</v>
      </c>
      <c r="F343" s="188" t="s">
        <v>743</v>
      </c>
      <c r="G343" s="188" t="s">
        <v>251</v>
      </c>
      <c r="H343" s="188" t="s">
        <v>3319</v>
      </c>
      <c r="I343" s="181">
        <f>SUMIFS(STIMA!$O$2:$O$48,STIMA!$G$2:$G$48,EP!I$1,STIMA!$E$2:$E$48,EP!$A343)</f>
        <v>0</v>
      </c>
      <c r="J343" s="182">
        <f t="shared" si="20"/>
        <v>0</v>
      </c>
      <c r="K343" s="181">
        <f>SUMIFS(STIMA!$O$2:$O$48,STIMA!$G$2:$G$48,EP!K$1,STIMA!$E$2:$E$48,EP!$A343)</f>
        <v>0</v>
      </c>
      <c r="L343" s="182">
        <f t="shared" si="21"/>
        <v>0</v>
      </c>
      <c r="M343" s="183">
        <f t="shared" si="22"/>
        <v>0</v>
      </c>
      <c r="N343" s="182">
        <f t="shared" si="23"/>
        <v>0</v>
      </c>
      <c r="Q343" s="184"/>
    </row>
    <row r="344" spans="1:17" ht="12" customHeight="1" x14ac:dyDescent="0.2">
      <c r="A344" s="188" t="s">
        <v>764</v>
      </c>
      <c r="B344" s="188" t="s">
        <v>751</v>
      </c>
      <c r="C344" s="188" t="s">
        <v>329</v>
      </c>
      <c r="D344" s="189">
        <v>537.04</v>
      </c>
      <c r="E344" s="188" t="s">
        <v>739</v>
      </c>
      <c r="F344" s="188" t="s">
        <v>743</v>
      </c>
      <c r="G344" s="188" t="s">
        <v>251</v>
      </c>
      <c r="H344" s="188" t="s">
        <v>3319</v>
      </c>
      <c r="I344" s="181">
        <f>SUMIFS(STIMA!$O$2:$O$48,STIMA!$G$2:$G$48,EP!I$1,STIMA!$E$2:$E$48,EP!$A344)</f>
        <v>0</v>
      </c>
      <c r="J344" s="182">
        <f t="shared" si="20"/>
        <v>0</v>
      </c>
      <c r="K344" s="181">
        <f>SUMIFS(STIMA!$O$2:$O$48,STIMA!$G$2:$G$48,EP!K$1,STIMA!$E$2:$E$48,EP!$A344)</f>
        <v>0</v>
      </c>
      <c r="L344" s="182">
        <f t="shared" si="21"/>
        <v>0</v>
      </c>
      <c r="M344" s="183">
        <f t="shared" si="22"/>
        <v>0</v>
      </c>
      <c r="N344" s="182">
        <f t="shared" si="23"/>
        <v>0</v>
      </c>
      <c r="Q344" s="184"/>
    </row>
    <row r="345" spans="1:17" ht="12" customHeight="1" x14ac:dyDescent="0.2">
      <c r="A345" s="188" t="s">
        <v>765</v>
      </c>
      <c r="B345" s="188" t="s">
        <v>753</v>
      </c>
      <c r="C345" s="190" t="s">
        <v>329</v>
      </c>
      <c r="D345" s="189">
        <v>699.4</v>
      </c>
      <c r="E345" s="188" t="s">
        <v>739</v>
      </c>
      <c r="F345" s="188" t="s">
        <v>743</v>
      </c>
      <c r="G345" s="188" t="s">
        <v>251</v>
      </c>
      <c r="H345" s="188" t="s">
        <v>3319</v>
      </c>
      <c r="I345" s="181">
        <f>SUMIFS(STIMA!$O$2:$O$48,STIMA!$G$2:$G$48,EP!I$1,STIMA!$E$2:$E$48,EP!$A345)</f>
        <v>0</v>
      </c>
      <c r="J345" s="182">
        <f t="shared" si="20"/>
        <v>0</v>
      </c>
      <c r="K345" s="181">
        <f>SUMIFS(STIMA!$O$2:$O$48,STIMA!$G$2:$G$48,EP!K$1,STIMA!$E$2:$E$48,EP!$A345)</f>
        <v>0</v>
      </c>
      <c r="L345" s="182">
        <f t="shared" si="21"/>
        <v>0</v>
      </c>
      <c r="M345" s="183">
        <f t="shared" si="22"/>
        <v>0</v>
      </c>
      <c r="N345" s="182">
        <f t="shared" si="23"/>
        <v>0</v>
      </c>
      <c r="Q345" s="186"/>
    </row>
    <row r="346" spans="1:17" ht="12" customHeight="1" x14ac:dyDescent="0.2">
      <c r="A346" s="188" t="s">
        <v>766</v>
      </c>
      <c r="B346" s="188" t="s">
        <v>755</v>
      </c>
      <c r="C346" s="188" t="s">
        <v>329</v>
      </c>
      <c r="D346" s="189">
        <v>902.81</v>
      </c>
      <c r="E346" s="188" t="s">
        <v>739</v>
      </c>
      <c r="F346" s="188" t="s">
        <v>743</v>
      </c>
      <c r="G346" s="188" t="s">
        <v>251</v>
      </c>
      <c r="H346" s="188" t="s">
        <v>3319</v>
      </c>
      <c r="I346" s="181">
        <f>SUMIFS(STIMA!$O$2:$O$48,STIMA!$G$2:$G$48,EP!I$1,STIMA!$E$2:$E$48,EP!$A346)</f>
        <v>0</v>
      </c>
      <c r="J346" s="182">
        <f t="shared" si="20"/>
        <v>0</v>
      </c>
      <c r="K346" s="181">
        <f>SUMIFS(STIMA!$O$2:$O$48,STIMA!$G$2:$G$48,EP!K$1,STIMA!$E$2:$E$48,EP!$A346)</f>
        <v>0</v>
      </c>
      <c r="L346" s="182">
        <f t="shared" si="21"/>
        <v>0</v>
      </c>
      <c r="M346" s="183">
        <f t="shared" si="22"/>
        <v>0</v>
      </c>
      <c r="N346" s="182">
        <f t="shared" si="23"/>
        <v>0</v>
      </c>
      <c r="Q346" s="186"/>
    </row>
    <row r="347" spans="1:17" ht="12" customHeight="1" x14ac:dyDescent="0.2">
      <c r="A347" s="188" t="s">
        <v>767</v>
      </c>
      <c r="B347" s="188" t="s">
        <v>757</v>
      </c>
      <c r="C347" s="188" t="s">
        <v>329</v>
      </c>
      <c r="D347" s="189">
        <v>1077.5899999999999</v>
      </c>
      <c r="E347" s="188" t="s">
        <v>739</v>
      </c>
      <c r="F347" s="188" t="s">
        <v>743</v>
      </c>
      <c r="G347" s="188" t="s">
        <v>251</v>
      </c>
      <c r="H347" s="188" t="s">
        <v>3319</v>
      </c>
      <c r="I347" s="181">
        <f>SUMIFS(STIMA!$O$2:$O$48,STIMA!$G$2:$G$48,EP!I$1,STIMA!$E$2:$E$48,EP!$A347)</f>
        <v>0</v>
      </c>
      <c r="J347" s="182">
        <f t="shared" si="20"/>
        <v>0</v>
      </c>
      <c r="K347" s="181">
        <f>SUMIFS(STIMA!$O$2:$O$48,STIMA!$G$2:$G$48,EP!K$1,STIMA!$E$2:$E$48,EP!$A347)</f>
        <v>0</v>
      </c>
      <c r="L347" s="182">
        <f t="shared" si="21"/>
        <v>0</v>
      </c>
      <c r="M347" s="183">
        <f t="shared" si="22"/>
        <v>0</v>
      </c>
      <c r="N347" s="182">
        <f t="shared" si="23"/>
        <v>0</v>
      </c>
      <c r="Q347" s="184"/>
    </row>
    <row r="348" spans="1:17" ht="12" customHeight="1" x14ac:dyDescent="0.2">
      <c r="A348" s="188" t="s">
        <v>768</v>
      </c>
      <c r="B348" s="188" t="s">
        <v>759</v>
      </c>
      <c r="C348" s="188" t="s">
        <v>329</v>
      </c>
      <c r="D348" s="189">
        <v>1390.28</v>
      </c>
      <c r="E348" s="188" t="s">
        <v>739</v>
      </c>
      <c r="F348" s="188" t="s">
        <v>743</v>
      </c>
      <c r="G348" s="188" t="s">
        <v>251</v>
      </c>
      <c r="H348" s="188" t="s">
        <v>3319</v>
      </c>
      <c r="I348" s="181">
        <f>SUMIFS(STIMA!$O$2:$O$48,STIMA!$G$2:$G$48,EP!I$1,STIMA!$E$2:$E$48,EP!$A348)</f>
        <v>0</v>
      </c>
      <c r="J348" s="182">
        <f t="shared" si="20"/>
        <v>0</v>
      </c>
      <c r="K348" s="181">
        <f>SUMIFS(STIMA!$O$2:$O$48,STIMA!$G$2:$G$48,EP!K$1,STIMA!$E$2:$E$48,EP!$A348)</f>
        <v>0</v>
      </c>
      <c r="L348" s="182">
        <f t="shared" si="21"/>
        <v>0</v>
      </c>
      <c r="M348" s="183">
        <f t="shared" si="22"/>
        <v>0</v>
      </c>
      <c r="N348" s="182">
        <f t="shared" si="23"/>
        <v>0</v>
      </c>
      <c r="Q348" s="184"/>
    </row>
    <row r="349" spans="1:17" ht="12" customHeight="1" x14ac:dyDescent="0.2">
      <c r="A349" s="188" t="s">
        <v>769</v>
      </c>
      <c r="B349" s="188" t="s">
        <v>770</v>
      </c>
      <c r="C349" s="190"/>
      <c r="D349" s="189"/>
      <c r="E349" s="188" t="s">
        <v>739</v>
      </c>
      <c r="F349" s="188" t="s">
        <v>743</v>
      </c>
      <c r="G349" s="188" t="s">
        <v>251</v>
      </c>
      <c r="H349" s="188" t="s">
        <v>3319</v>
      </c>
      <c r="I349" s="181">
        <f>SUMIFS(STIMA!$O$2:$O$48,STIMA!$G$2:$G$48,EP!I$1,STIMA!$E$2:$E$48,EP!$A349)</f>
        <v>0</v>
      </c>
      <c r="J349" s="182">
        <f t="shared" si="20"/>
        <v>0</v>
      </c>
      <c r="K349" s="181">
        <f>SUMIFS(STIMA!$O$2:$O$48,STIMA!$G$2:$G$48,EP!K$1,STIMA!$E$2:$E$48,EP!$A349)</f>
        <v>0</v>
      </c>
      <c r="L349" s="182">
        <f t="shared" si="21"/>
        <v>0</v>
      </c>
      <c r="M349" s="183">
        <f t="shared" si="22"/>
        <v>0</v>
      </c>
      <c r="N349" s="182">
        <f t="shared" si="23"/>
        <v>0</v>
      </c>
      <c r="Q349" s="184"/>
    </row>
    <row r="350" spans="1:17" ht="12" customHeight="1" x14ac:dyDescent="0.2">
      <c r="A350" s="188" t="s">
        <v>771</v>
      </c>
      <c r="B350" s="188" t="s">
        <v>747</v>
      </c>
      <c r="C350" s="188" t="s">
        <v>329</v>
      </c>
      <c r="D350" s="189">
        <v>462.71</v>
      </c>
      <c r="E350" s="188" t="s">
        <v>739</v>
      </c>
      <c r="F350" s="188" t="s">
        <v>743</v>
      </c>
      <c r="G350" s="188" t="s">
        <v>251</v>
      </c>
      <c r="H350" s="188" t="s">
        <v>3319</v>
      </c>
      <c r="I350" s="181">
        <f>SUMIFS(STIMA!$O$2:$O$48,STIMA!$G$2:$G$48,EP!I$1,STIMA!$E$2:$E$48,EP!$A350)</f>
        <v>0</v>
      </c>
      <c r="J350" s="182">
        <f t="shared" si="20"/>
        <v>0</v>
      </c>
      <c r="K350" s="181">
        <f>SUMIFS(STIMA!$O$2:$O$48,STIMA!$G$2:$G$48,EP!K$1,STIMA!$E$2:$E$48,EP!$A350)</f>
        <v>0</v>
      </c>
      <c r="L350" s="182">
        <f t="shared" si="21"/>
        <v>0</v>
      </c>
      <c r="M350" s="183">
        <f t="shared" si="22"/>
        <v>0</v>
      </c>
      <c r="N350" s="182">
        <f t="shared" si="23"/>
        <v>0</v>
      </c>
      <c r="Q350" s="184"/>
    </row>
    <row r="351" spans="1:17" ht="12" customHeight="1" x14ac:dyDescent="0.2">
      <c r="A351" s="188" t="s">
        <v>772</v>
      </c>
      <c r="B351" s="188" t="s">
        <v>749</v>
      </c>
      <c r="C351" s="188" t="s">
        <v>329</v>
      </c>
      <c r="D351" s="189">
        <v>549.74</v>
      </c>
      <c r="E351" s="188" t="s">
        <v>739</v>
      </c>
      <c r="F351" s="188" t="s">
        <v>743</v>
      </c>
      <c r="G351" s="188" t="s">
        <v>251</v>
      </c>
      <c r="H351" s="188" t="s">
        <v>3319</v>
      </c>
      <c r="I351" s="181">
        <f>SUMIFS(STIMA!$O$2:$O$48,STIMA!$G$2:$G$48,EP!I$1,STIMA!$E$2:$E$48,EP!$A351)</f>
        <v>0</v>
      </c>
      <c r="J351" s="182">
        <f t="shared" si="20"/>
        <v>0</v>
      </c>
      <c r="K351" s="181">
        <f>SUMIFS(STIMA!$O$2:$O$48,STIMA!$G$2:$G$48,EP!K$1,STIMA!$E$2:$E$48,EP!$A351)</f>
        <v>0</v>
      </c>
      <c r="L351" s="182">
        <f t="shared" si="21"/>
        <v>0</v>
      </c>
      <c r="M351" s="183">
        <f t="shared" si="22"/>
        <v>0</v>
      </c>
      <c r="N351" s="182">
        <f t="shared" si="23"/>
        <v>0</v>
      </c>
      <c r="Q351" s="184"/>
    </row>
    <row r="352" spans="1:17" ht="12" customHeight="1" x14ac:dyDescent="0.2">
      <c r="A352" s="188" t="s">
        <v>773</v>
      </c>
      <c r="B352" s="188" t="s">
        <v>751</v>
      </c>
      <c r="C352" s="188" t="s">
        <v>329</v>
      </c>
      <c r="D352" s="189">
        <v>666.86</v>
      </c>
      <c r="E352" s="188" t="s">
        <v>739</v>
      </c>
      <c r="F352" s="188" t="s">
        <v>743</v>
      </c>
      <c r="G352" s="188" t="s">
        <v>251</v>
      </c>
      <c r="H352" s="188" t="s">
        <v>3319</v>
      </c>
      <c r="I352" s="181">
        <f>SUMIFS(STIMA!$O$2:$O$48,STIMA!$G$2:$G$48,EP!I$1,STIMA!$E$2:$E$48,EP!$A352)</f>
        <v>0</v>
      </c>
      <c r="J352" s="182">
        <f t="shared" si="20"/>
        <v>0</v>
      </c>
      <c r="K352" s="181">
        <f>SUMIFS(STIMA!$O$2:$O$48,STIMA!$G$2:$G$48,EP!K$1,STIMA!$E$2:$E$48,EP!$A352)</f>
        <v>0</v>
      </c>
      <c r="L352" s="182">
        <f t="shared" si="21"/>
        <v>0</v>
      </c>
      <c r="M352" s="183">
        <f t="shared" si="22"/>
        <v>0</v>
      </c>
      <c r="N352" s="182">
        <f t="shared" si="23"/>
        <v>0</v>
      </c>
      <c r="Q352" s="184"/>
    </row>
    <row r="353" spans="1:17" ht="12" customHeight="1" x14ac:dyDescent="0.2">
      <c r="A353" s="188" t="s">
        <v>774</v>
      </c>
      <c r="B353" s="188" t="s">
        <v>753</v>
      </c>
      <c r="C353" s="190" t="s">
        <v>329</v>
      </c>
      <c r="D353" s="189">
        <v>834.62</v>
      </c>
      <c r="E353" s="188" t="s">
        <v>739</v>
      </c>
      <c r="F353" s="188" t="s">
        <v>743</v>
      </c>
      <c r="G353" s="188" t="s">
        <v>251</v>
      </c>
      <c r="H353" s="188" t="s">
        <v>3319</v>
      </c>
      <c r="I353" s="181">
        <f>SUMIFS(STIMA!$O$2:$O$48,STIMA!$G$2:$G$48,EP!I$1,STIMA!$E$2:$E$48,EP!$A353)</f>
        <v>0</v>
      </c>
      <c r="J353" s="182">
        <f t="shared" si="20"/>
        <v>0</v>
      </c>
      <c r="K353" s="181">
        <f>SUMIFS(STIMA!$O$2:$O$48,STIMA!$G$2:$G$48,EP!K$1,STIMA!$E$2:$E$48,EP!$A353)</f>
        <v>0</v>
      </c>
      <c r="L353" s="182">
        <f t="shared" si="21"/>
        <v>0</v>
      </c>
      <c r="M353" s="183">
        <f t="shared" si="22"/>
        <v>0</v>
      </c>
      <c r="N353" s="182">
        <f t="shared" si="23"/>
        <v>0</v>
      </c>
      <c r="Q353" s="184"/>
    </row>
    <row r="354" spans="1:17" ht="12" customHeight="1" x14ac:dyDescent="0.2">
      <c r="A354" s="188" t="s">
        <v>775</v>
      </c>
      <c r="B354" s="188" t="s">
        <v>755</v>
      </c>
      <c r="C354" s="188" t="s">
        <v>329</v>
      </c>
      <c r="D354" s="189">
        <v>1021.65</v>
      </c>
      <c r="E354" s="188" t="s">
        <v>739</v>
      </c>
      <c r="F354" s="188" t="s">
        <v>743</v>
      </c>
      <c r="G354" s="188" t="s">
        <v>251</v>
      </c>
      <c r="H354" s="188" t="s">
        <v>3319</v>
      </c>
      <c r="I354" s="181">
        <f>SUMIFS(STIMA!$O$2:$O$48,STIMA!$G$2:$G$48,EP!I$1,STIMA!$E$2:$E$48,EP!$A354)</f>
        <v>0</v>
      </c>
      <c r="J354" s="182">
        <f t="shared" si="20"/>
        <v>0</v>
      </c>
      <c r="K354" s="181">
        <f>SUMIFS(STIMA!$O$2:$O$48,STIMA!$G$2:$G$48,EP!K$1,STIMA!$E$2:$E$48,EP!$A354)</f>
        <v>0</v>
      </c>
      <c r="L354" s="182">
        <f t="shared" si="21"/>
        <v>0</v>
      </c>
      <c r="M354" s="183">
        <f t="shared" si="22"/>
        <v>0</v>
      </c>
      <c r="N354" s="182">
        <f t="shared" si="23"/>
        <v>0</v>
      </c>
      <c r="Q354" s="184"/>
    </row>
    <row r="355" spans="1:17" ht="12" customHeight="1" x14ac:dyDescent="0.2">
      <c r="A355" s="188" t="s">
        <v>776</v>
      </c>
      <c r="B355" s="188" t="s">
        <v>757</v>
      </c>
      <c r="C355" s="190" t="s">
        <v>329</v>
      </c>
      <c r="D355" s="189">
        <v>1201.6600000000001</v>
      </c>
      <c r="E355" s="188" t="s">
        <v>739</v>
      </c>
      <c r="F355" s="188" t="s">
        <v>743</v>
      </c>
      <c r="G355" s="188" t="s">
        <v>251</v>
      </c>
      <c r="H355" s="188" t="s">
        <v>3319</v>
      </c>
      <c r="I355" s="181">
        <f>SUMIFS(STIMA!$O$2:$O$48,STIMA!$G$2:$G$48,EP!I$1,STIMA!$E$2:$E$48,EP!$A355)</f>
        <v>0</v>
      </c>
      <c r="J355" s="182">
        <f t="shared" si="20"/>
        <v>0</v>
      </c>
      <c r="K355" s="181">
        <f>SUMIFS(STIMA!$O$2:$O$48,STIMA!$G$2:$G$48,EP!K$1,STIMA!$E$2:$E$48,EP!$A355)</f>
        <v>0</v>
      </c>
      <c r="L355" s="182">
        <f t="shared" si="21"/>
        <v>0</v>
      </c>
      <c r="M355" s="183">
        <f t="shared" si="22"/>
        <v>0</v>
      </c>
      <c r="N355" s="182">
        <f t="shared" si="23"/>
        <v>0</v>
      </c>
      <c r="Q355" s="184"/>
    </row>
    <row r="356" spans="1:17" ht="12" customHeight="1" x14ac:dyDescent="0.2">
      <c r="A356" s="188" t="s">
        <v>777</v>
      </c>
      <c r="B356" s="188" t="s">
        <v>759</v>
      </c>
      <c r="C356" s="188" t="s">
        <v>329</v>
      </c>
      <c r="D356" s="189">
        <v>1444.33</v>
      </c>
      <c r="E356" s="188" t="s">
        <v>739</v>
      </c>
      <c r="F356" s="188" t="s">
        <v>743</v>
      </c>
      <c r="G356" s="188" t="s">
        <v>251</v>
      </c>
      <c r="H356" s="188" t="s">
        <v>3319</v>
      </c>
      <c r="I356" s="181">
        <f>SUMIFS(STIMA!$O$2:$O$48,STIMA!$G$2:$G$48,EP!I$1,STIMA!$E$2:$E$48,EP!$A356)</f>
        <v>0</v>
      </c>
      <c r="J356" s="182">
        <f t="shared" si="20"/>
        <v>0</v>
      </c>
      <c r="K356" s="181">
        <f>SUMIFS(STIMA!$O$2:$O$48,STIMA!$G$2:$G$48,EP!K$1,STIMA!$E$2:$E$48,EP!$A356)</f>
        <v>0</v>
      </c>
      <c r="L356" s="182">
        <f t="shared" si="21"/>
        <v>0</v>
      </c>
      <c r="M356" s="183">
        <f t="shared" si="22"/>
        <v>0</v>
      </c>
      <c r="N356" s="182">
        <f t="shared" si="23"/>
        <v>0</v>
      </c>
      <c r="Q356" s="184"/>
    </row>
    <row r="357" spans="1:17" ht="12" customHeight="1" x14ac:dyDescent="0.2">
      <c r="A357" s="188" t="s">
        <v>778</v>
      </c>
      <c r="B357" s="188" t="s">
        <v>779</v>
      </c>
      <c r="C357" s="188"/>
      <c r="D357" s="189"/>
      <c r="E357" s="188" t="s">
        <v>739</v>
      </c>
      <c r="F357" s="188" t="s">
        <v>780</v>
      </c>
      <c r="G357" s="188" t="s">
        <v>251</v>
      </c>
      <c r="H357" s="188" t="s">
        <v>3319</v>
      </c>
      <c r="I357" s="181">
        <f>SUMIFS(STIMA!$O$2:$O$48,STIMA!$G$2:$G$48,EP!I$1,STIMA!$E$2:$E$48,EP!$A357)</f>
        <v>0</v>
      </c>
      <c r="J357" s="182">
        <f t="shared" si="20"/>
        <v>0</v>
      </c>
      <c r="K357" s="181">
        <f>SUMIFS(STIMA!$O$2:$O$48,STIMA!$G$2:$G$48,EP!K$1,STIMA!$E$2:$E$48,EP!$A357)</f>
        <v>0</v>
      </c>
      <c r="L357" s="182">
        <f t="shared" si="21"/>
        <v>0</v>
      </c>
      <c r="M357" s="183">
        <f t="shared" si="22"/>
        <v>0</v>
      </c>
      <c r="N357" s="182">
        <f t="shared" si="23"/>
        <v>0</v>
      </c>
      <c r="Q357" s="184"/>
    </row>
    <row r="358" spans="1:17" ht="12" customHeight="1" x14ac:dyDescent="0.2">
      <c r="A358" s="188" t="s">
        <v>781</v>
      </c>
      <c r="B358" s="188" t="s">
        <v>782</v>
      </c>
      <c r="C358" s="190" t="s">
        <v>329</v>
      </c>
      <c r="D358" s="189">
        <v>2208.79</v>
      </c>
      <c r="E358" s="188" t="s">
        <v>739</v>
      </c>
      <c r="F358" s="188" t="s">
        <v>780</v>
      </c>
      <c r="G358" s="188" t="s">
        <v>251</v>
      </c>
      <c r="H358" s="188" t="s">
        <v>3319</v>
      </c>
      <c r="I358" s="181">
        <f>SUMIFS(STIMA!$O$2:$O$48,STIMA!$G$2:$G$48,EP!I$1,STIMA!$E$2:$E$48,EP!$A358)</f>
        <v>0</v>
      </c>
      <c r="J358" s="182">
        <f t="shared" si="20"/>
        <v>0</v>
      </c>
      <c r="K358" s="181">
        <f>SUMIFS(STIMA!$O$2:$O$48,STIMA!$G$2:$G$48,EP!K$1,STIMA!$E$2:$E$48,EP!$A358)</f>
        <v>0</v>
      </c>
      <c r="L358" s="182">
        <f t="shared" si="21"/>
        <v>0</v>
      </c>
      <c r="M358" s="183">
        <f t="shared" si="22"/>
        <v>0</v>
      </c>
      <c r="N358" s="182">
        <f t="shared" si="23"/>
        <v>0</v>
      </c>
      <c r="Q358" s="184"/>
    </row>
    <row r="359" spans="1:17" ht="12" customHeight="1" x14ac:dyDescent="0.2">
      <c r="A359" s="188" t="s">
        <v>783</v>
      </c>
      <c r="B359" s="188" t="s">
        <v>784</v>
      </c>
      <c r="C359" s="188" t="s">
        <v>329</v>
      </c>
      <c r="D359" s="189">
        <v>2942.83</v>
      </c>
      <c r="E359" s="188" t="s">
        <v>739</v>
      </c>
      <c r="F359" s="188" t="s">
        <v>780</v>
      </c>
      <c r="G359" s="188" t="s">
        <v>251</v>
      </c>
      <c r="H359" s="188" t="s">
        <v>3319</v>
      </c>
      <c r="I359" s="181">
        <f>SUMIFS(STIMA!$O$2:$O$48,STIMA!$G$2:$G$48,EP!I$1,STIMA!$E$2:$E$48,EP!$A359)</f>
        <v>0</v>
      </c>
      <c r="J359" s="182">
        <f t="shared" si="20"/>
        <v>0</v>
      </c>
      <c r="K359" s="181">
        <f>SUMIFS(STIMA!$O$2:$O$48,STIMA!$G$2:$G$48,EP!K$1,STIMA!$E$2:$E$48,EP!$A359)</f>
        <v>0</v>
      </c>
      <c r="L359" s="182">
        <f t="shared" si="21"/>
        <v>0</v>
      </c>
      <c r="M359" s="183">
        <f t="shared" si="22"/>
        <v>0</v>
      </c>
      <c r="N359" s="182">
        <f t="shared" si="23"/>
        <v>0</v>
      </c>
      <c r="Q359" s="184"/>
    </row>
    <row r="360" spans="1:17" ht="12" customHeight="1" x14ac:dyDescent="0.2">
      <c r="A360" s="188" t="s">
        <v>785</v>
      </c>
      <c r="B360" s="188" t="s">
        <v>786</v>
      </c>
      <c r="C360" s="188" t="s">
        <v>329</v>
      </c>
      <c r="D360" s="189">
        <v>3194.82</v>
      </c>
      <c r="E360" s="188" t="s">
        <v>739</v>
      </c>
      <c r="F360" s="188" t="s">
        <v>780</v>
      </c>
      <c r="G360" s="188" t="s">
        <v>251</v>
      </c>
      <c r="H360" s="188" t="s">
        <v>3319</v>
      </c>
      <c r="I360" s="181">
        <f>SUMIFS(STIMA!$O$2:$O$48,STIMA!$G$2:$G$48,EP!I$1,STIMA!$E$2:$E$48,EP!$A360)</f>
        <v>0</v>
      </c>
      <c r="J360" s="182">
        <f t="shared" si="20"/>
        <v>0</v>
      </c>
      <c r="K360" s="181">
        <f>SUMIFS(STIMA!$O$2:$O$48,STIMA!$G$2:$G$48,EP!K$1,STIMA!$E$2:$E$48,EP!$A360)</f>
        <v>0</v>
      </c>
      <c r="L360" s="182">
        <f t="shared" si="21"/>
        <v>0</v>
      </c>
      <c r="M360" s="183">
        <f t="shared" si="22"/>
        <v>0</v>
      </c>
      <c r="N360" s="182">
        <f t="shared" si="23"/>
        <v>0</v>
      </c>
      <c r="Q360" s="184"/>
    </row>
    <row r="361" spans="1:17" ht="12" customHeight="1" x14ac:dyDescent="0.2">
      <c r="A361" s="188" t="s">
        <v>787</v>
      </c>
      <c r="B361" s="188" t="s">
        <v>788</v>
      </c>
      <c r="C361" s="188"/>
      <c r="D361" s="189"/>
      <c r="E361" s="188" t="s">
        <v>739</v>
      </c>
      <c r="F361" s="188" t="s">
        <v>789</v>
      </c>
      <c r="G361" s="188" t="s">
        <v>251</v>
      </c>
      <c r="H361" s="188" t="s">
        <v>3319</v>
      </c>
      <c r="I361" s="181">
        <f>SUMIFS(STIMA!$O$2:$O$48,STIMA!$G$2:$G$48,EP!I$1,STIMA!$E$2:$E$48,EP!$A361)</f>
        <v>0</v>
      </c>
      <c r="J361" s="182">
        <f t="shared" si="20"/>
        <v>0</v>
      </c>
      <c r="K361" s="181">
        <f>SUMIFS(STIMA!$O$2:$O$48,STIMA!$G$2:$G$48,EP!K$1,STIMA!$E$2:$E$48,EP!$A361)</f>
        <v>0</v>
      </c>
      <c r="L361" s="182">
        <f t="shared" si="21"/>
        <v>0</v>
      </c>
      <c r="M361" s="183">
        <f t="shared" si="22"/>
        <v>0</v>
      </c>
      <c r="N361" s="182">
        <f t="shared" si="23"/>
        <v>0</v>
      </c>
      <c r="Q361" s="184"/>
    </row>
    <row r="362" spans="1:17" ht="12" customHeight="1" x14ac:dyDescent="0.2">
      <c r="A362" s="188" t="s">
        <v>790</v>
      </c>
      <c r="B362" s="188" t="s">
        <v>791</v>
      </c>
      <c r="C362" s="190" t="s">
        <v>176</v>
      </c>
      <c r="D362" s="189">
        <v>83.39</v>
      </c>
      <c r="E362" s="188" t="s">
        <v>739</v>
      </c>
      <c r="F362" s="188" t="s">
        <v>789</v>
      </c>
      <c r="G362" s="188" t="s">
        <v>251</v>
      </c>
      <c r="H362" s="188" t="s">
        <v>3319</v>
      </c>
      <c r="I362" s="181">
        <f>SUMIFS(STIMA!$O$2:$O$48,STIMA!$G$2:$G$48,EP!I$1,STIMA!$E$2:$E$48,EP!$A362)</f>
        <v>0</v>
      </c>
      <c r="J362" s="182">
        <f t="shared" si="20"/>
        <v>0</v>
      </c>
      <c r="K362" s="181">
        <f>SUMIFS(STIMA!$O$2:$O$48,STIMA!$G$2:$G$48,EP!K$1,STIMA!$E$2:$E$48,EP!$A362)</f>
        <v>0</v>
      </c>
      <c r="L362" s="182">
        <f t="shared" si="21"/>
        <v>0</v>
      </c>
      <c r="M362" s="183">
        <f t="shared" si="22"/>
        <v>0</v>
      </c>
      <c r="N362" s="182">
        <f t="shared" si="23"/>
        <v>0</v>
      </c>
      <c r="Q362" s="184"/>
    </row>
    <row r="363" spans="1:17" ht="12" customHeight="1" x14ac:dyDescent="0.2">
      <c r="A363" s="188" t="s">
        <v>792</v>
      </c>
      <c r="B363" s="188" t="s">
        <v>793</v>
      </c>
      <c r="C363" s="188" t="s">
        <v>176</v>
      </c>
      <c r="D363" s="189">
        <v>123.73</v>
      </c>
      <c r="E363" s="188" t="s">
        <v>739</v>
      </c>
      <c r="F363" s="188" t="s">
        <v>789</v>
      </c>
      <c r="G363" s="188" t="s">
        <v>251</v>
      </c>
      <c r="H363" s="188" t="s">
        <v>3319</v>
      </c>
      <c r="I363" s="181">
        <f>SUMIFS(STIMA!$O$2:$O$48,STIMA!$G$2:$G$48,EP!I$1,STIMA!$E$2:$E$48,EP!$A363)</f>
        <v>0</v>
      </c>
      <c r="J363" s="182">
        <f t="shared" si="20"/>
        <v>0</v>
      </c>
      <c r="K363" s="181">
        <f>SUMIFS(STIMA!$O$2:$O$48,STIMA!$G$2:$G$48,EP!K$1,STIMA!$E$2:$E$48,EP!$A363)</f>
        <v>0</v>
      </c>
      <c r="L363" s="182">
        <f t="shared" si="21"/>
        <v>0</v>
      </c>
      <c r="M363" s="183">
        <f t="shared" si="22"/>
        <v>0</v>
      </c>
      <c r="N363" s="182">
        <f t="shared" si="23"/>
        <v>0</v>
      </c>
      <c r="Q363" s="184"/>
    </row>
    <row r="364" spans="1:17" ht="12" customHeight="1" x14ac:dyDescent="0.2">
      <c r="A364" s="188" t="s">
        <v>794</v>
      </c>
      <c r="B364" s="188" t="s">
        <v>795</v>
      </c>
      <c r="C364" s="188" t="s">
        <v>176</v>
      </c>
      <c r="D364" s="189">
        <v>164.63</v>
      </c>
      <c r="E364" s="188" t="s">
        <v>739</v>
      </c>
      <c r="F364" s="188" t="s">
        <v>789</v>
      </c>
      <c r="G364" s="188" t="s">
        <v>251</v>
      </c>
      <c r="H364" s="188" t="s">
        <v>3319</v>
      </c>
      <c r="I364" s="181">
        <f>SUMIFS(STIMA!$O$2:$O$48,STIMA!$G$2:$G$48,EP!I$1,STIMA!$E$2:$E$48,EP!$A364)</f>
        <v>0</v>
      </c>
      <c r="J364" s="182">
        <f t="shared" si="20"/>
        <v>0</v>
      </c>
      <c r="K364" s="181">
        <f>SUMIFS(STIMA!$O$2:$O$48,STIMA!$G$2:$G$48,EP!K$1,STIMA!$E$2:$E$48,EP!$A364)</f>
        <v>0</v>
      </c>
      <c r="L364" s="182">
        <f t="shared" si="21"/>
        <v>0</v>
      </c>
      <c r="M364" s="183">
        <f t="shared" si="22"/>
        <v>0</v>
      </c>
      <c r="N364" s="182">
        <f t="shared" si="23"/>
        <v>0</v>
      </c>
      <c r="Q364" s="184"/>
    </row>
    <row r="365" spans="1:17" ht="12" customHeight="1" x14ac:dyDescent="0.2">
      <c r="A365" s="188" t="s">
        <v>796</v>
      </c>
      <c r="B365" s="188" t="s">
        <v>797</v>
      </c>
      <c r="C365" s="188"/>
      <c r="D365" s="189"/>
      <c r="E365" s="188" t="s">
        <v>739</v>
      </c>
      <c r="F365" s="188" t="s">
        <v>789</v>
      </c>
      <c r="G365" s="188" t="s">
        <v>251</v>
      </c>
      <c r="H365" s="188" t="s">
        <v>3319</v>
      </c>
      <c r="I365" s="181">
        <f>SUMIFS(STIMA!$O$2:$O$48,STIMA!$G$2:$G$48,EP!I$1,STIMA!$E$2:$E$48,EP!$A365)</f>
        <v>0</v>
      </c>
      <c r="J365" s="182">
        <f t="shared" si="20"/>
        <v>0</v>
      </c>
      <c r="K365" s="181">
        <f>SUMIFS(STIMA!$O$2:$O$48,STIMA!$G$2:$G$48,EP!K$1,STIMA!$E$2:$E$48,EP!$A365)</f>
        <v>0</v>
      </c>
      <c r="L365" s="182">
        <f t="shared" si="21"/>
        <v>0</v>
      </c>
      <c r="M365" s="183">
        <f t="shared" si="22"/>
        <v>0</v>
      </c>
      <c r="N365" s="182">
        <f t="shared" si="23"/>
        <v>0</v>
      </c>
      <c r="Q365" s="184"/>
    </row>
    <row r="366" spans="1:17" ht="12" customHeight="1" x14ac:dyDescent="0.2">
      <c r="A366" s="188" t="s">
        <v>798</v>
      </c>
      <c r="B366" s="188" t="s">
        <v>799</v>
      </c>
      <c r="C366" s="190" t="s">
        <v>176</v>
      </c>
      <c r="D366" s="189">
        <v>211.51</v>
      </c>
      <c r="E366" s="188" t="s">
        <v>739</v>
      </c>
      <c r="F366" s="188" t="s">
        <v>789</v>
      </c>
      <c r="G366" s="188" t="s">
        <v>251</v>
      </c>
      <c r="H366" s="188" t="s">
        <v>3319</v>
      </c>
      <c r="I366" s="181">
        <f>SUMIFS(STIMA!$O$2:$O$48,STIMA!$G$2:$G$48,EP!I$1,STIMA!$E$2:$E$48,EP!$A366)</f>
        <v>0</v>
      </c>
      <c r="J366" s="182">
        <f t="shared" si="20"/>
        <v>0</v>
      </c>
      <c r="K366" s="181">
        <f>SUMIFS(STIMA!$O$2:$O$48,STIMA!$G$2:$G$48,EP!K$1,STIMA!$E$2:$E$48,EP!$A366)</f>
        <v>0</v>
      </c>
      <c r="L366" s="182">
        <f t="shared" si="21"/>
        <v>0</v>
      </c>
      <c r="M366" s="183">
        <f t="shared" si="22"/>
        <v>0</v>
      </c>
      <c r="N366" s="182">
        <f t="shared" si="23"/>
        <v>0</v>
      </c>
      <c r="Q366" s="184"/>
    </row>
    <row r="367" spans="1:17" ht="12" customHeight="1" x14ac:dyDescent="0.2">
      <c r="A367" s="188" t="s">
        <v>800</v>
      </c>
      <c r="B367" s="188" t="s">
        <v>801</v>
      </c>
      <c r="C367" s="188"/>
      <c r="D367" s="189"/>
      <c r="E367" s="188" t="s">
        <v>739</v>
      </c>
      <c r="F367" s="188" t="s">
        <v>802</v>
      </c>
      <c r="G367" s="188" t="s">
        <v>251</v>
      </c>
      <c r="H367" s="188" t="s">
        <v>3319</v>
      </c>
      <c r="I367" s="181">
        <f>SUMIFS(STIMA!$O$2:$O$48,STIMA!$G$2:$G$48,EP!I$1,STIMA!$E$2:$E$48,EP!$A367)</f>
        <v>0</v>
      </c>
      <c r="J367" s="182">
        <f t="shared" si="20"/>
        <v>0</v>
      </c>
      <c r="K367" s="181">
        <f>SUMIFS(STIMA!$O$2:$O$48,STIMA!$G$2:$G$48,EP!K$1,STIMA!$E$2:$E$48,EP!$A367)</f>
        <v>0</v>
      </c>
      <c r="L367" s="182">
        <f t="shared" si="21"/>
        <v>0</v>
      </c>
      <c r="M367" s="183">
        <f t="shared" si="22"/>
        <v>0</v>
      </c>
      <c r="N367" s="182">
        <f t="shared" si="23"/>
        <v>0</v>
      </c>
      <c r="Q367" s="184"/>
    </row>
    <row r="368" spans="1:17" ht="12" customHeight="1" x14ac:dyDescent="0.2">
      <c r="A368" s="188" t="s">
        <v>803</v>
      </c>
      <c r="B368" s="188" t="s">
        <v>804</v>
      </c>
      <c r="C368" s="188" t="s">
        <v>329</v>
      </c>
      <c r="D368" s="189">
        <v>12570.98</v>
      </c>
      <c r="E368" s="188" t="s">
        <v>739</v>
      </c>
      <c r="F368" s="188" t="s">
        <v>802</v>
      </c>
      <c r="G368" s="188" t="s">
        <v>251</v>
      </c>
      <c r="H368" s="188" t="s">
        <v>3319</v>
      </c>
      <c r="I368" s="181">
        <f>SUMIFS(STIMA!$O$2:$O$48,STIMA!$G$2:$G$48,EP!I$1,STIMA!$E$2:$E$48,EP!$A368)</f>
        <v>0</v>
      </c>
      <c r="J368" s="182">
        <f t="shared" si="20"/>
        <v>0</v>
      </c>
      <c r="K368" s="181">
        <f>SUMIFS(STIMA!$O$2:$O$48,STIMA!$G$2:$G$48,EP!K$1,STIMA!$E$2:$E$48,EP!$A368)</f>
        <v>0</v>
      </c>
      <c r="L368" s="182">
        <f t="shared" si="21"/>
        <v>0</v>
      </c>
      <c r="M368" s="183">
        <f t="shared" si="22"/>
        <v>0</v>
      </c>
      <c r="N368" s="182">
        <f t="shared" si="23"/>
        <v>0</v>
      </c>
      <c r="Q368" s="184"/>
    </row>
    <row r="369" spans="1:17" ht="12" customHeight="1" x14ac:dyDescent="0.2">
      <c r="A369" s="188" t="s">
        <v>805</v>
      </c>
      <c r="B369" s="188" t="s">
        <v>806</v>
      </c>
      <c r="C369" s="190" t="s">
        <v>329</v>
      </c>
      <c r="D369" s="189">
        <v>14263.34</v>
      </c>
      <c r="E369" s="188" t="s">
        <v>739</v>
      </c>
      <c r="F369" s="188" t="s">
        <v>802</v>
      </c>
      <c r="G369" s="188" t="s">
        <v>251</v>
      </c>
      <c r="H369" s="188" t="s">
        <v>3319</v>
      </c>
      <c r="I369" s="181">
        <f>SUMIFS(STIMA!$O$2:$O$48,STIMA!$G$2:$G$48,EP!I$1,STIMA!$E$2:$E$48,EP!$A369)</f>
        <v>0</v>
      </c>
      <c r="J369" s="182">
        <f t="shared" si="20"/>
        <v>0</v>
      </c>
      <c r="K369" s="181">
        <f>SUMIFS(STIMA!$O$2:$O$48,STIMA!$G$2:$G$48,EP!K$1,STIMA!$E$2:$E$48,EP!$A369)</f>
        <v>0</v>
      </c>
      <c r="L369" s="182">
        <f t="shared" si="21"/>
        <v>0</v>
      </c>
      <c r="M369" s="183">
        <f t="shared" si="22"/>
        <v>0</v>
      </c>
      <c r="N369" s="182">
        <f t="shared" si="23"/>
        <v>0</v>
      </c>
      <c r="Q369" s="184"/>
    </row>
    <row r="370" spans="1:17" ht="12" customHeight="1" x14ac:dyDescent="0.2">
      <c r="A370" s="188" t="s">
        <v>807</v>
      </c>
      <c r="B370" s="188" t="s">
        <v>808</v>
      </c>
      <c r="C370" s="188"/>
      <c r="D370" s="189">
        <v>0</v>
      </c>
      <c r="E370" s="188" t="s">
        <v>739</v>
      </c>
      <c r="F370" s="188" t="s">
        <v>809</v>
      </c>
      <c r="G370" s="188" t="s">
        <v>251</v>
      </c>
      <c r="H370" s="188" t="s">
        <v>3319</v>
      </c>
      <c r="I370" s="181">
        <f>SUMIFS(STIMA!$O$2:$O$48,STIMA!$G$2:$G$48,EP!I$1,STIMA!$E$2:$E$48,EP!$A370)</f>
        <v>0</v>
      </c>
      <c r="J370" s="182">
        <f t="shared" si="20"/>
        <v>0</v>
      </c>
      <c r="K370" s="181">
        <f>SUMIFS(STIMA!$O$2:$O$48,STIMA!$G$2:$G$48,EP!K$1,STIMA!$E$2:$E$48,EP!$A370)</f>
        <v>0</v>
      </c>
      <c r="L370" s="182">
        <f t="shared" si="21"/>
        <v>0</v>
      </c>
      <c r="M370" s="183">
        <f t="shared" si="22"/>
        <v>0</v>
      </c>
      <c r="N370" s="182">
        <f t="shared" si="23"/>
        <v>0</v>
      </c>
      <c r="Q370" s="184"/>
    </row>
    <row r="371" spans="1:17" ht="12" customHeight="1" x14ac:dyDescent="0.2">
      <c r="A371" s="188" t="s">
        <v>810</v>
      </c>
      <c r="B371" s="188" t="s">
        <v>811</v>
      </c>
      <c r="C371" s="188" t="s">
        <v>329</v>
      </c>
      <c r="D371" s="189">
        <v>474.98</v>
      </c>
      <c r="E371" s="188" t="s">
        <v>739</v>
      </c>
      <c r="F371" s="188" t="s">
        <v>809</v>
      </c>
      <c r="G371" s="188" t="s">
        <v>251</v>
      </c>
      <c r="H371" s="188" t="s">
        <v>3319</v>
      </c>
      <c r="I371" s="181">
        <f>SUMIFS(STIMA!$O$2:$O$48,STIMA!$G$2:$G$48,EP!I$1,STIMA!$E$2:$E$48,EP!$A371)</f>
        <v>0</v>
      </c>
      <c r="J371" s="182">
        <f t="shared" si="20"/>
        <v>0</v>
      </c>
      <c r="K371" s="181">
        <f>SUMIFS(STIMA!$O$2:$O$48,STIMA!$G$2:$G$48,EP!K$1,STIMA!$E$2:$E$48,EP!$A371)</f>
        <v>0</v>
      </c>
      <c r="L371" s="182">
        <f t="shared" si="21"/>
        <v>0</v>
      </c>
      <c r="M371" s="183">
        <f t="shared" si="22"/>
        <v>0</v>
      </c>
      <c r="N371" s="182">
        <f t="shared" si="23"/>
        <v>0</v>
      </c>
      <c r="Q371" s="184"/>
    </row>
    <row r="372" spans="1:17" ht="12" customHeight="1" x14ac:dyDescent="0.2">
      <c r="A372" s="188" t="s">
        <v>812</v>
      </c>
      <c r="B372" s="188" t="s">
        <v>813</v>
      </c>
      <c r="C372" s="188" t="s">
        <v>329</v>
      </c>
      <c r="D372" s="189">
        <v>557.27</v>
      </c>
      <c r="E372" s="188" t="s">
        <v>739</v>
      </c>
      <c r="F372" s="188" t="s">
        <v>809</v>
      </c>
      <c r="G372" s="188" t="s">
        <v>251</v>
      </c>
      <c r="H372" s="188" t="s">
        <v>3319</v>
      </c>
      <c r="I372" s="181">
        <f>SUMIFS(STIMA!$O$2:$O$48,STIMA!$G$2:$G$48,EP!I$1,STIMA!$E$2:$E$48,EP!$A372)</f>
        <v>0</v>
      </c>
      <c r="J372" s="182">
        <f t="shared" si="20"/>
        <v>0</v>
      </c>
      <c r="K372" s="181">
        <f>SUMIFS(STIMA!$O$2:$O$48,STIMA!$G$2:$G$48,EP!K$1,STIMA!$E$2:$E$48,EP!$A372)</f>
        <v>0</v>
      </c>
      <c r="L372" s="182">
        <f t="shared" si="21"/>
        <v>0</v>
      </c>
      <c r="M372" s="183">
        <f t="shared" si="22"/>
        <v>0</v>
      </c>
      <c r="N372" s="182">
        <f t="shared" si="23"/>
        <v>0</v>
      </c>
      <c r="Q372" s="184"/>
    </row>
    <row r="373" spans="1:17" ht="12" customHeight="1" x14ac:dyDescent="0.2">
      <c r="A373" s="188" t="s">
        <v>814</v>
      </c>
      <c r="B373" s="188" t="s">
        <v>815</v>
      </c>
      <c r="C373" s="188" t="s">
        <v>329</v>
      </c>
      <c r="D373" s="189">
        <v>975.2</v>
      </c>
      <c r="E373" s="188" t="s">
        <v>739</v>
      </c>
      <c r="F373" s="188" t="s">
        <v>809</v>
      </c>
      <c r="G373" s="188" t="s">
        <v>251</v>
      </c>
      <c r="H373" s="188" t="s">
        <v>3319</v>
      </c>
      <c r="I373" s="181">
        <f>SUMIFS(STIMA!$O$2:$O$48,STIMA!$G$2:$G$48,EP!I$1,STIMA!$E$2:$E$48,EP!$A373)</f>
        <v>0</v>
      </c>
      <c r="J373" s="182">
        <f t="shared" si="20"/>
        <v>0</v>
      </c>
      <c r="K373" s="181">
        <f>SUMIFS(STIMA!$O$2:$O$48,STIMA!$G$2:$G$48,EP!K$1,STIMA!$E$2:$E$48,EP!$A373)</f>
        <v>0</v>
      </c>
      <c r="L373" s="182">
        <f t="shared" si="21"/>
        <v>0</v>
      </c>
      <c r="M373" s="183">
        <f t="shared" si="22"/>
        <v>0</v>
      </c>
      <c r="N373" s="182">
        <f t="shared" si="23"/>
        <v>0</v>
      </c>
      <c r="Q373" s="184"/>
    </row>
    <row r="374" spans="1:17" ht="12" customHeight="1" x14ac:dyDescent="0.2">
      <c r="A374" s="188" t="s">
        <v>816</v>
      </c>
      <c r="B374" s="188" t="s">
        <v>817</v>
      </c>
      <c r="C374" s="188"/>
      <c r="D374" s="189">
        <v>0</v>
      </c>
      <c r="E374" s="188" t="s">
        <v>739</v>
      </c>
      <c r="F374" s="188" t="s">
        <v>809</v>
      </c>
      <c r="G374" s="188" t="s">
        <v>251</v>
      </c>
      <c r="H374" s="188" t="s">
        <v>3321</v>
      </c>
      <c r="I374" s="181">
        <f>SUMIFS(STIMA!$O$2:$O$48,STIMA!$G$2:$G$48,EP!I$1,STIMA!$E$2:$E$48,EP!$A374)</f>
        <v>0</v>
      </c>
      <c r="J374" s="182">
        <f t="shared" si="20"/>
        <v>0</v>
      </c>
      <c r="K374" s="181">
        <f>SUMIFS(STIMA!$O$2:$O$48,STIMA!$G$2:$G$48,EP!K$1,STIMA!$E$2:$E$48,EP!$A374)</f>
        <v>0</v>
      </c>
      <c r="L374" s="182">
        <f t="shared" si="21"/>
        <v>0</v>
      </c>
      <c r="M374" s="183">
        <f t="shared" si="22"/>
        <v>0</v>
      </c>
      <c r="N374" s="182">
        <f t="shared" si="23"/>
        <v>0</v>
      </c>
      <c r="Q374" s="184"/>
    </row>
    <row r="375" spans="1:17" ht="12" customHeight="1" x14ac:dyDescent="0.2">
      <c r="A375" s="188" t="s">
        <v>818</v>
      </c>
      <c r="B375" s="188" t="s">
        <v>819</v>
      </c>
      <c r="C375" s="188" t="s">
        <v>329</v>
      </c>
      <c r="D375" s="189">
        <v>285.76</v>
      </c>
      <c r="E375" s="188" t="s">
        <v>739</v>
      </c>
      <c r="F375" s="188" t="s">
        <v>809</v>
      </c>
      <c r="G375" s="188" t="s">
        <v>251</v>
      </c>
      <c r="H375" s="188" t="s">
        <v>3321</v>
      </c>
      <c r="I375" s="181">
        <f>SUMIFS(STIMA!$O$2:$O$48,STIMA!$G$2:$G$48,EP!I$1,STIMA!$E$2:$E$48,EP!$A375)</f>
        <v>0</v>
      </c>
      <c r="J375" s="182">
        <f t="shared" si="20"/>
        <v>0</v>
      </c>
      <c r="K375" s="181">
        <f>SUMIFS(STIMA!$O$2:$O$48,STIMA!$G$2:$G$48,EP!K$1,STIMA!$E$2:$E$48,EP!$A375)</f>
        <v>0</v>
      </c>
      <c r="L375" s="182">
        <f t="shared" si="21"/>
        <v>0</v>
      </c>
      <c r="M375" s="183">
        <f t="shared" si="22"/>
        <v>0</v>
      </c>
      <c r="N375" s="182">
        <f t="shared" si="23"/>
        <v>0</v>
      </c>
      <c r="Q375" s="184"/>
    </row>
    <row r="376" spans="1:17" ht="12" customHeight="1" x14ac:dyDescent="0.2">
      <c r="A376" s="188" t="s">
        <v>820</v>
      </c>
      <c r="B376" s="188" t="s">
        <v>821</v>
      </c>
      <c r="C376" s="188" t="s">
        <v>329</v>
      </c>
      <c r="D376" s="189">
        <v>546.16</v>
      </c>
      <c r="E376" s="188" t="s">
        <v>739</v>
      </c>
      <c r="F376" s="188" t="s">
        <v>809</v>
      </c>
      <c r="G376" s="188" t="s">
        <v>251</v>
      </c>
      <c r="H376" s="188" t="s">
        <v>3321</v>
      </c>
      <c r="I376" s="181">
        <f>SUMIFS(STIMA!$O$2:$O$48,STIMA!$G$2:$G$48,EP!I$1,STIMA!$E$2:$E$48,EP!$A376)</f>
        <v>0</v>
      </c>
      <c r="J376" s="182">
        <f t="shared" si="20"/>
        <v>0</v>
      </c>
      <c r="K376" s="181">
        <f>SUMIFS(STIMA!$O$2:$O$48,STIMA!$G$2:$G$48,EP!K$1,STIMA!$E$2:$E$48,EP!$A376)</f>
        <v>0</v>
      </c>
      <c r="L376" s="182">
        <f t="shared" si="21"/>
        <v>0</v>
      </c>
      <c r="M376" s="183">
        <f t="shared" si="22"/>
        <v>0</v>
      </c>
      <c r="N376" s="182">
        <f t="shared" si="23"/>
        <v>0</v>
      </c>
      <c r="Q376" s="184"/>
    </row>
    <row r="377" spans="1:17" ht="12" customHeight="1" x14ac:dyDescent="0.2">
      <c r="A377" s="188" t="s">
        <v>822</v>
      </c>
      <c r="B377" s="188" t="s">
        <v>823</v>
      </c>
      <c r="C377" s="188" t="s">
        <v>329</v>
      </c>
      <c r="D377" s="189">
        <v>988.65</v>
      </c>
      <c r="E377" s="188" t="s">
        <v>739</v>
      </c>
      <c r="F377" s="188" t="s">
        <v>809</v>
      </c>
      <c r="G377" s="188" t="s">
        <v>251</v>
      </c>
      <c r="H377" s="188" t="s">
        <v>3321</v>
      </c>
      <c r="I377" s="181">
        <f>SUMIFS(STIMA!$O$2:$O$48,STIMA!$G$2:$G$48,EP!I$1,STIMA!$E$2:$E$48,EP!$A377)</f>
        <v>0</v>
      </c>
      <c r="J377" s="182">
        <f t="shared" si="20"/>
        <v>0</v>
      </c>
      <c r="K377" s="181">
        <f>SUMIFS(STIMA!$O$2:$O$48,STIMA!$G$2:$G$48,EP!K$1,STIMA!$E$2:$E$48,EP!$A377)</f>
        <v>0</v>
      </c>
      <c r="L377" s="182">
        <f t="shared" si="21"/>
        <v>0</v>
      </c>
      <c r="M377" s="183">
        <f t="shared" si="22"/>
        <v>0</v>
      </c>
      <c r="N377" s="182">
        <f t="shared" si="23"/>
        <v>0</v>
      </c>
      <c r="Q377" s="184"/>
    </row>
    <row r="378" spans="1:17" ht="12" customHeight="1" x14ac:dyDescent="0.2">
      <c r="A378" s="188" t="s">
        <v>824</v>
      </c>
      <c r="B378" s="188" t="s">
        <v>825</v>
      </c>
      <c r="C378" s="188"/>
      <c r="D378" s="189"/>
      <c r="E378" s="188" t="s">
        <v>739</v>
      </c>
      <c r="F378" s="188" t="s">
        <v>826</v>
      </c>
      <c r="G378" s="188" t="s">
        <v>251</v>
      </c>
      <c r="H378" s="188" t="s">
        <v>3319</v>
      </c>
      <c r="I378" s="181">
        <f>SUMIFS(STIMA!$O$2:$O$48,STIMA!$G$2:$G$48,EP!I$1,STIMA!$E$2:$E$48,EP!$A378)</f>
        <v>0</v>
      </c>
      <c r="J378" s="182">
        <f t="shared" si="20"/>
        <v>0</v>
      </c>
      <c r="K378" s="181">
        <f>SUMIFS(STIMA!$O$2:$O$48,STIMA!$G$2:$G$48,EP!K$1,STIMA!$E$2:$E$48,EP!$A378)</f>
        <v>0</v>
      </c>
      <c r="L378" s="182">
        <f t="shared" si="21"/>
        <v>0</v>
      </c>
      <c r="M378" s="183">
        <f t="shared" si="22"/>
        <v>0</v>
      </c>
      <c r="N378" s="182">
        <f t="shared" si="23"/>
        <v>0</v>
      </c>
      <c r="Q378" s="184"/>
    </row>
    <row r="379" spans="1:17" ht="12" customHeight="1" x14ac:dyDescent="0.2">
      <c r="A379" s="188" t="s">
        <v>827</v>
      </c>
      <c r="B379" s="188" t="s">
        <v>828</v>
      </c>
      <c r="C379" s="188" t="s">
        <v>176</v>
      </c>
      <c r="D379" s="189">
        <v>603.47</v>
      </c>
      <c r="E379" s="188" t="s">
        <v>739</v>
      </c>
      <c r="F379" s="188" t="s">
        <v>826</v>
      </c>
      <c r="G379" s="188" t="s">
        <v>251</v>
      </c>
      <c r="H379" s="188" t="s">
        <v>3319</v>
      </c>
      <c r="I379" s="181">
        <f>SUMIFS(STIMA!$O$2:$O$48,STIMA!$G$2:$G$48,EP!I$1,STIMA!$E$2:$E$48,EP!$A379)</f>
        <v>0</v>
      </c>
      <c r="J379" s="182">
        <f t="shared" si="20"/>
        <v>0</v>
      </c>
      <c r="K379" s="181">
        <f>SUMIFS(STIMA!$O$2:$O$48,STIMA!$G$2:$G$48,EP!K$1,STIMA!$E$2:$E$48,EP!$A379)</f>
        <v>0</v>
      </c>
      <c r="L379" s="182">
        <f t="shared" si="21"/>
        <v>0</v>
      </c>
      <c r="M379" s="183">
        <f t="shared" si="22"/>
        <v>0</v>
      </c>
      <c r="N379" s="182">
        <f t="shared" si="23"/>
        <v>0</v>
      </c>
      <c r="Q379" s="184"/>
    </row>
    <row r="380" spans="1:17" ht="12" customHeight="1" x14ac:dyDescent="0.2">
      <c r="A380" s="188" t="s">
        <v>829</v>
      </c>
      <c r="B380" s="188" t="s">
        <v>830</v>
      </c>
      <c r="C380" s="188" t="s">
        <v>176</v>
      </c>
      <c r="D380" s="189">
        <v>1105.1400000000001</v>
      </c>
      <c r="E380" s="188" t="s">
        <v>739</v>
      </c>
      <c r="F380" s="188" t="s">
        <v>826</v>
      </c>
      <c r="G380" s="188" t="s">
        <v>251</v>
      </c>
      <c r="H380" s="188" t="s">
        <v>3319</v>
      </c>
      <c r="I380" s="181">
        <f>SUMIFS(STIMA!$O$2:$O$48,STIMA!$G$2:$G$48,EP!I$1,STIMA!$E$2:$E$48,EP!$A380)</f>
        <v>0</v>
      </c>
      <c r="J380" s="182">
        <f t="shared" si="20"/>
        <v>0</v>
      </c>
      <c r="K380" s="181">
        <f>SUMIFS(STIMA!$O$2:$O$48,STIMA!$G$2:$G$48,EP!K$1,STIMA!$E$2:$E$48,EP!$A380)</f>
        <v>0</v>
      </c>
      <c r="L380" s="182">
        <f t="shared" si="21"/>
        <v>0</v>
      </c>
      <c r="M380" s="183">
        <f t="shared" si="22"/>
        <v>0</v>
      </c>
      <c r="N380" s="182">
        <f t="shared" si="23"/>
        <v>0</v>
      </c>
      <c r="Q380" s="184"/>
    </row>
    <row r="381" spans="1:17" ht="12" customHeight="1" x14ac:dyDescent="0.2">
      <c r="A381" s="188" t="s">
        <v>831</v>
      </c>
      <c r="B381" s="188" t="s">
        <v>832</v>
      </c>
      <c r="C381" s="188"/>
      <c r="D381" s="189"/>
      <c r="E381" s="188" t="s">
        <v>739</v>
      </c>
      <c r="F381" s="188" t="s">
        <v>833</v>
      </c>
      <c r="G381" s="188" t="s">
        <v>251</v>
      </c>
      <c r="H381" s="188" t="s">
        <v>3319</v>
      </c>
      <c r="I381" s="181">
        <f>SUMIFS(STIMA!$O$2:$O$48,STIMA!$G$2:$G$48,EP!I$1,STIMA!$E$2:$E$48,EP!$A381)</f>
        <v>0</v>
      </c>
      <c r="J381" s="182">
        <f t="shared" si="20"/>
        <v>0</v>
      </c>
      <c r="K381" s="181">
        <f>SUMIFS(STIMA!$O$2:$O$48,STIMA!$G$2:$G$48,EP!K$1,STIMA!$E$2:$E$48,EP!$A381)</f>
        <v>0</v>
      </c>
      <c r="L381" s="182">
        <f t="shared" si="21"/>
        <v>0</v>
      </c>
      <c r="M381" s="183">
        <f t="shared" si="22"/>
        <v>0</v>
      </c>
      <c r="N381" s="182">
        <f t="shared" si="23"/>
        <v>0</v>
      </c>
      <c r="Q381" s="184"/>
    </row>
    <row r="382" spans="1:17" ht="12" customHeight="1" x14ac:dyDescent="0.2">
      <c r="A382" s="188" t="s">
        <v>834</v>
      </c>
      <c r="B382" s="188" t="s">
        <v>835</v>
      </c>
      <c r="C382" s="188" t="s">
        <v>176</v>
      </c>
      <c r="D382" s="189">
        <v>182.64</v>
      </c>
      <c r="E382" s="188" t="s">
        <v>739</v>
      </c>
      <c r="F382" s="188" t="s">
        <v>833</v>
      </c>
      <c r="G382" s="188" t="s">
        <v>251</v>
      </c>
      <c r="H382" s="188" t="s">
        <v>3319</v>
      </c>
      <c r="I382" s="181">
        <f>SUMIFS(STIMA!$O$2:$O$48,STIMA!$G$2:$G$48,EP!I$1,STIMA!$E$2:$E$48,EP!$A382)</f>
        <v>0</v>
      </c>
      <c r="J382" s="182">
        <f t="shared" si="20"/>
        <v>0</v>
      </c>
      <c r="K382" s="181">
        <f>SUMIFS(STIMA!$O$2:$O$48,STIMA!$G$2:$G$48,EP!K$1,STIMA!$E$2:$E$48,EP!$A382)</f>
        <v>0</v>
      </c>
      <c r="L382" s="182">
        <f t="shared" si="21"/>
        <v>0</v>
      </c>
      <c r="M382" s="183">
        <f t="shared" si="22"/>
        <v>0</v>
      </c>
      <c r="N382" s="182">
        <f t="shared" si="23"/>
        <v>0</v>
      </c>
      <c r="Q382" s="184"/>
    </row>
    <row r="383" spans="1:17" ht="12" customHeight="1" x14ac:dyDescent="0.2">
      <c r="A383" s="188" t="s">
        <v>836</v>
      </c>
      <c r="B383" s="188" t="s">
        <v>837</v>
      </c>
      <c r="C383" s="188" t="s">
        <v>176</v>
      </c>
      <c r="D383" s="189">
        <v>200.4</v>
      </c>
      <c r="E383" s="188" t="s">
        <v>739</v>
      </c>
      <c r="F383" s="188" t="s">
        <v>833</v>
      </c>
      <c r="G383" s="188" t="s">
        <v>251</v>
      </c>
      <c r="H383" s="188" t="s">
        <v>3319</v>
      </c>
      <c r="I383" s="181">
        <f>SUMIFS(STIMA!$O$2:$O$48,STIMA!$G$2:$G$48,EP!I$1,STIMA!$E$2:$E$48,EP!$A383)</f>
        <v>0</v>
      </c>
      <c r="J383" s="182">
        <f t="shared" si="20"/>
        <v>0</v>
      </c>
      <c r="K383" s="181">
        <f>SUMIFS(STIMA!$O$2:$O$48,STIMA!$G$2:$G$48,EP!K$1,STIMA!$E$2:$E$48,EP!$A383)</f>
        <v>0</v>
      </c>
      <c r="L383" s="182">
        <f t="shared" si="21"/>
        <v>0</v>
      </c>
      <c r="M383" s="183">
        <f t="shared" si="22"/>
        <v>0</v>
      </c>
      <c r="N383" s="182">
        <f t="shared" si="23"/>
        <v>0</v>
      </c>
      <c r="Q383" s="184"/>
    </row>
    <row r="384" spans="1:17" ht="12" customHeight="1" x14ac:dyDescent="0.2">
      <c r="A384" s="188" t="s">
        <v>838</v>
      </c>
      <c r="B384" s="188" t="s">
        <v>839</v>
      </c>
      <c r="C384" s="188" t="s">
        <v>176</v>
      </c>
      <c r="D384" s="189">
        <v>233</v>
      </c>
      <c r="E384" s="188" t="s">
        <v>739</v>
      </c>
      <c r="F384" s="188" t="s">
        <v>833</v>
      </c>
      <c r="G384" s="188" t="s">
        <v>251</v>
      </c>
      <c r="H384" s="188" t="s">
        <v>3319</v>
      </c>
      <c r="I384" s="181">
        <f>SUMIFS(STIMA!$O$2:$O$48,STIMA!$G$2:$G$48,EP!I$1,STIMA!$E$2:$E$48,EP!$A384)</f>
        <v>0</v>
      </c>
      <c r="J384" s="182">
        <f t="shared" si="20"/>
        <v>0</v>
      </c>
      <c r="K384" s="181">
        <f>SUMIFS(STIMA!$O$2:$O$48,STIMA!$G$2:$G$48,EP!K$1,STIMA!$E$2:$E$48,EP!$A384)</f>
        <v>0</v>
      </c>
      <c r="L384" s="182">
        <f t="shared" si="21"/>
        <v>0</v>
      </c>
      <c r="M384" s="183">
        <f t="shared" si="22"/>
        <v>0</v>
      </c>
      <c r="N384" s="182">
        <f t="shared" si="23"/>
        <v>0</v>
      </c>
      <c r="Q384" s="184"/>
    </row>
    <row r="385" spans="1:17" ht="12" customHeight="1" x14ac:dyDescent="0.2">
      <c r="A385" s="188" t="s">
        <v>840</v>
      </c>
      <c r="B385" s="188" t="s">
        <v>841</v>
      </c>
      <c r="C385" s="188" t="s">
        <v>176</v>
      </c>
      <c r="D385" s="189">
        <v>264.56</v>
      </c>
      <c r="E385" s="188" t="s">
        <v>739</v>
      </c>
      <c r="F385" s="188" t="s">
        <v>833</v>
      </c>
      <c r="G385" s="188" t="s">
        <v>251</v>
      </c>
      <c r="H385" s="188" t="s">
        <v>3319</v>
      </c>
      <c r="I385" s="181">
        <f>SUMIFS(STIMA!$O$2:$O$48,STIMA!$G$2:$G$48,EP!I$1,STIMA!$E$2:$E$48,EP!$A385)</f>
        <v>0</v>
      </c>
      <c r="J385" s="182">
        <f t="shared" si="20"/>
        <v>0</v>
      </c>
      <c r="K385" s="181">
        <f>SUMIFS(STIMA!$O$2:$O$48,STIMA!$G$2:$G$48,EP!K$1,STIMA!$E$2:$E$48,EP!$A385)</f>
        <v>0</v>
      </c>
      <c r="L385" s="182">
        <f t="shared" si="21"/>
        <v>0</v>
      </c>
      <c r="M385" s="183">
        <f t="shared" si="22"/>
        <v>0</v>
      </c>
      <c r="N385" s="182">
        <f t="shared" si="23"/>
        <v>0</v>
      </c>
      <c r="Q385" s="184"/>
    </row>
    <row r="386" spans="1:17" ht="12" customHeight="1" x14ac:dyDescent="0.2">
      <c r="A386" s="188" t="s">
        <v>842</v>
      </c>
      <c r="B386" s="188" t="s">
        <v>843</v>
      </c>
      <c r="C386" s="188" t="s">
        <v>176</v>
      </c>
      <c r="D386" s="189">
        <v>319.74</v>
      </c>
      <c r="E386" s="188" t="s">
        <v>739</v>
      </c>
      <c r="F386" s="188" t="s">
        <v>833</v>
      </c>
      <c r="G386" s="188" t="s">
        <v>251</v>
      </c>
      <c r="H386" s="188" t="s">
        <v>3319</v>
      </c>
      <c r="I386" s="181">
        <f>SUMIFS(STIMA!$O$2:$O$48,STIMA!$G$2:$G$48,EP!I$1,STIMA!$E$2:$E$48,EP!$A386)</f>
        <v>0</v>
      </c>
      <c r="J386" s="182">
        <f t="shared" ref="J386:J449" si="24">I386/$J$1</f>
        <v>0</v>
      </c>
      <c r="K386" s="181">
        <f>SUMIFS(STIMA!$O$2:$O$48,STIMA!$G$2:$G$48,EP!K$1,STIMA!$E$2:$E$48,EP!$A386)</f>
        <v>0</v>
      </c>
      <c r="L386" s="182">
        <f t="shared" ref="L386:L449" si="25">K386/$L$1</f>
        <v>0</v>
      </c>
      <c r="M386" s="183">
        <f t="shared" ref="M386:M449" si="26">I386+K386</f>
        <v>0</v>
      </c>
      <c r="N386" s="182">
        <f t="shared" ref="N386:N449" si="27">M386/$N$1</f>
        <v>0</v>
      </c>
      <c r="Q386" s="184"/>
    </row>
    <row r="387" spans="1:17" ht="12" customHeight="1" x14ac:dyDescent="0.2">
      <c r="A387" s="188" t="s">
        <v>844</v>
      </c>
      <c r="B387" s="188" t="s">
        <v>845</v>
      </c>
      <c r="C387" s="188" t="s">
        <v>176</v>
      </c>
      <c r="D387" s="189">
        <v>366.84</v>
      </c>
      <c r="E387" s="188" t="s">
        <v>739</v>
      </c>
      <c r="F387" s="188" t="s">
        <v>833</v>
      </c>
      <c r="G387" s="188" t="s">
        <v>251</v>
      </c>
      <c r="H387" s="188" t="s">
        <v>3319</v>
      </c>
      <c r="I387" s="181">
        <f>SUMIFS(STIMA!$O$2:$O$48,STIMA!$G$2:$G$48,EP!I$1,STIMA!$E$2:$E$48,EP!$A387)</f>
        <v>0</v>
      </c>
      <c r="J387" s="182">
        <f t="shared" si="24"/>
        <v>0</v>
      </c>
      <c r="K387" s="181">
        <f>SUMIFS(STIMA!$O$2:$O$48,STIMA!$G$2:$G$48,EP!K$1,STIMA!$E$2:$E$48,EP!$A387)</f>
        <v>0</v>
      </c>
      <c r="L387" s="182">
        <f t="shared" si="25"/>
        <v>0</v>
      </c>
      <c r="M387" s="183">
        <f t="shared" si="26"/>
        <v>0</v>
      </c>
      <c r="N387" s="182">
        <f t="shared" si="27"/>
        <v>0</v>
      </c>
      <c r="Q387" s="184"/>
    </row>
    <row r="388" spans="1:17" ht="12" customHeight="1" x14ac:dyDescent="0.2">
      <c r="A388" s="188" t="s">
        <v>846</v>
      </c>
      <c r="B388" s="188" t="s">
        <v>847</v>
      </c>
      <c r="C388" s="190" t="s">
        <v>329</v>
      </c>
      <c r="D388" s="189">
        <v>0</v>
      </c>
      <c r="E388" s="188" t="s">
        <v>739</v>
      </c>
      <c r="F388" s="188" t="s">
        <v>848</v>
      </c>
      <c r="G388" s="188" t="s">
        <v>251</v>
      </c>
      <c r="H388" s="188" t="s">
        <v>3321</v>
      </c>
      <c r="I388" s="181">
        <f>SUMIFS(STIMA!$O$2:$O$48,STIMA!$G$2:$G$48,EP!I$1,STIMA!$E$2:$E$48,EP!$A388)</f>
        <v>0</v>
      </c>
      <c r="J388" s="182">
        <f t="shared" si="24"/>
        <v>0</v>
      </c>
      <c r="K388" s="181">
        <f>SUMIFS(STIMA!$O$2:$O$48,STIMA!$G$2:$G$48,EP!K$1,STIMA!$E$2:$E$48,EP!$A388)</f>
        <v>0</v>
      </c>
      <c r="L388" s="182">
        <f t="shared" si="25"/>
        <v>0</v>
      </c>
      <c r="M388" s="183">
        <f t="shared" si="26"/>
        <v>0</v>
      </c>
      <c r="N388" s="182">
        <f t="shared" si="27"/>
        <v>0</v>
      </c>
      <c r="Q388" s="184"/>
    </row>
    <row r="389" spans="1:17" ht="12" customHeight="1" x14ac:dyDescent="0.2">
      <c r="A389" s="188" t="s">
        <v>849</v>
      </c>
      <c r="B389" s="188" t="s">
        <v>3392</v>
      </c>
      <c r="C389" s="188" t="s">
        <v>329</v>
      </c>
      <c r="D389" s="189">
        <v>22.72</v>
      </c>
      <c r="E389" s="188" t="s">
        <v>739</v>
      </c>
      <c r="F389" s="188" t="s">
        <v>848</v>
      </c>
      <c r="G389" s="188" t="s">
        <v>251</v>
      </c>
      <c r="H389" s="188" t="s">
        <v>3321</v>
      </c>
      <c r="I389" s="181">
        <f>SUMIFS(STIMA!$O$2:$O$48,STIMA!$G$2:$G$48,EP!I$1,STIMA!$E$2:$E$48,EP!$A389)</f>
        <v>0</v>
      </c>
      <c r="J389" s="182">
        <f t="shared" si="24"/>
        <v>0</v>
      </c>
      <c r="K389" s="181">
        <f>SUMIFS(STIMA!$O$2:$O$48,STIMA!$G$2:$G$48,EP!K$1,STIMA!$E$2:$E$48,EP!$A389)</f>
        <v>0</v>
      </c>
      <c r="L389" s="182">
        <f t="shared" si="25"/>
        <v>0</v>
      </c>
      <c r="M389" s="183">
        <f t="shared" si="26"/>
        <v>0</v>
      </c>
      <c r="N389" s="182">
        <f t="shared" si="27"/>
        <v>0</v>
      </c>
      <c r="Q389" s="184"/>
    </row>
    <row r="390" spans="1:17" ht="12" customHeight="1" x14ac:dyDescent="0.2">
      <c r="A390" s="188" t="s">
        <v>850</v>
      </c>
      <c r="B390" s="188" t="s">
        <v>3393</v>
      </c>
      <c r="C390" s="188" t="s">
        <v>329</v>
      </c>
      <c r="D390" s="189">
        <v>24</v>
      </c>
      <c r="E390" s="188" t="s">
        <v>739</v>
      </c>
      <c r="F390" s="188" t="s">
        <v>848</v>
      </c>
      <c r="G390" s="188" t="s">
        <v>251</v>
      </c>
      <c r="H390" s="188" t="s">
        <v>3321</v>
      </c>
      <c r="I390" s="181">
        <f>SUMIFS(STIMA!$O$2:$O$48,STIMA!$G$2:$G$48,EP!I$1,STIMA!$E$2:$E$48,EP!$A390)</f>
        <v>0</v>
      </c>
      <c r="J390" s="182">
        <f t="shared" si="24"/>
        <v>0</v>
      </c>
      <c r="K390" s="181">
        <f>SUMIFS(STIMA!$O$2:$O$48,STIMA!$G$2:$G$48,EP!K$1,STIMA!$E$2:$E$48,EP!$A390)</f>
        <v>0</v>
      </c>
      <c r="L390" s="182">
        <f t="shared" si="25"/>
        <v>0</v>
      </c>
      <c r="M390" s="183">
        <f t="shared" si="26"/>
        <v>0</v>
      </c>
      <c r="N390" s="182">
        <f t="shared" si="27"/>
        <v>0</v>
      </c>
      <c r="Q390" s="184"/>
    </row>
    <row r="391" spans="1:17" ht="12" customHeight="1" x14ac:dyDescent="0.2">
      <c r="A391" s="188" t="s">
        <v>851</v>
      </c>
      <c r="B391" s="188" t="s">
        <v>3394</v>
      </c>
      <c r="C391" s="188" t="s">
        <v>329</v>
      </c>
      <c r="D391" s="189">
        <v>25.8</v>
      </c>
      <c r="E391" s="188" t="s">
        <v>739</v>
      </c>
      <c r="F391" s="188" t="s">
        <v>848</v>
      </c>
      <c r="G391" s="188" t="s">
        <v>251</v>
      </c>
      <c r="H391" s="188" t="s">
        <v>3321</v>
      </c>
      <c r="I391" s="181">
        <f>SUMIFS(STIMA!$O$2:$O$48,STIMA!$G$2:$G$48,EP!I$1,STIMA!$E$2:$E$48,EP!$A391)</f>
        <v>0</v>
      </c>
      <c r="J391" s="182">
        <f t="shared" si="24"/>
        <v>0</v>
      </c>
      <c r="K391" s="181">
        <f>SUMIFS(STIMA!$O$2:$O$48,STIMA!$G$2:$G$48,EP!K$1,STIMA!$E$2:$E$48,EP!$A391)</f>
        <v>0</v>
      </c>
      <c r="L391" s="182">
        <f t="shared" si="25"/>
        <v>0</v>
      </c>
      <c r="M391" s="183">
        <f t="shared" si="26"/>
        <v>0</v>
      </c>
      <c r="N391" s="182">
        <f t="shared" si="27"/>
        <v>0</v>
      </c>
      <c r="Q391" s="184"/>
    </row>
    <row r="392" spans="1:17" ht="12" customHeight="1" x14ac:dyDescent="0.2">
      <c r="A392" s="188" t="s">
        <v>852</v>
      </c>
      <c r="B392" s="188" t="s">
        <v>3395</v>
      </c>
      <c r="C392" s="188" t="s">
        <v>329</v>
      </c>
      <c r="D392" s="189">
        <v>28.18</v>
      </c>
      <c r="E392" s="188" t="s">
        <v>739</v>
      </c>
      <c r="F392" s="188" t="s">
        <v>848</v>
      </c>
      <c r="G392" s="188" t="s">
        <v>251</v>
      </c>
      <c r="H392" s="188" t="s">
        <v>3321</v>
      </c>
      <c r="I392" s="181">
        <f>SUMIFS(STIMA!$O$2:$O$48,STIMA!$G$2:$G$48,EP!I$1,STIMA!$E$2:$E$48,EP!$A392)</f>
        <v>0</v>
      </c>
      <c r="J392" s="182">
        <f t="shared" si="24"/>
        <v>0</v>
      </c>
      <c r="K392" s="181">
        <f>SUMIFS(STIMA!$O$2:$O$48,STIMA!$G$2:$G$48,EP!K$1,STIMA!$E$2:$E$48,EP!$A392)</f>
        <v>0</v>
      </c>
      <c r="L392" s="182">
        <f t="shared" si="25"/>
        <v>0</v>
      </c>
      <c r="M392" s="183">
        <f t="shared" si="26"/>
        <v>0</v>
      </c>
      <c r="N392" s="182">
        <f t="shared" si="27"/>
        <v>0</v>
      </c>
      <c r="Q392" s="184"/>
    </row>
    <row r="393" spans="1:17" ht="12" customHeight="1" x14ac:dyDescent="0.2">
      <c r="A393" s="188" t="s">
        <v>853</v>
      </c>
      <c r="B393" s="188" t="s">
        <v>3396</v>
      </c>
      <c r="C393" s="188" t="s">
        <v>176</v>
      </c>
      <c r="D393" s="189">
        <v>36.159999999999997</v>
      </c>
      <c r="E393" s="188" t="s">
        <v>739</v>
      </c>
      <c r="F393" s="188" t="s">
        <v>740</v>
      </c>
      <c r="G393" s="188" t="s">
        <v>251</v>
      </c>
      <c r="H393" s="188" t="s">
        <v>3319</v>
      </c>
      <c r="I393" s="181">
        <f>SUMIFS(STIMA!$O$2:$O$48,STIMA!$G$2:$G$48,EP!I$1,STIMA!$E$2:$E$48,EP!$A393)</f>
        <v>0</v>
      </c>
      <c r="J393" s="182">
        <f t="shared" si="24"/>
        <v>0</v>
      </c>
      <c r="K393" s="181">
        <f>SUMIFS(STIMA!$O$2:$O$48,STIMA!$G$2:$G$48,EP!K$1,STIMA!$E$2:$E$48,EP!$A393)</f>
        <v>0</v>
      </c>
      <c r="L393" s="182">
        <f t="shared" si="25"/>
        <v>0</v>
      </c>
      <c r="M393" s="183">
        <f t="shared" si="26"/>
        <v>0</v>
      </c>
      <c r="N393" s="182">
        <f t="shared" si="27"/>
        <v>0</v>
      </c>
      <c r="Q393" s="184"/>
    </row>
    <row r="394" spans="1:17" ht="12" customHeight="1" x14ac:dyDescent="0.2">
      <c r="A394" s="188" t="s">
        <v>3397</v>
      </c>
      <c r="B394" s="188" t="s">
        <v>854</v>
      </c>
      <c r="C394" s="190" t="s">
        <v>329</v>
      </c>
      <c r="D394" s="189">
        <v>125.98</v>
      </c>
      <c r="E394" s="188" t="s">
        <v>739</v>
      </c>
      <c r="F394" s="188" t="s">
        <v>848</v>
      </c>
      <c r="G394" s="188" t="s">
        <v>251</v>
      </c>
      <c r="H394" s="188" t="s">
        <v>3321</v>
      </c>
      <c r="I394" s="181">
        <f>SUMIFS(STIMA!$O$2:$O$48,STIMA!$G$2:$G$48,EP!I$1,STIMA!$E$2:$E$48,EP!$A394)</f>
        <v>0</v>
      </c>
      <c r="J394" s="182">
        <f t="shared" si="24"/>
        <v>0</v>
      </c>
      <c r="K394" s="181">
        <f>SUMIFS(STIMA!$O$2:$O$48,STIMA!$G$2:$G$48,EP!K$1,STIMA!$E$2:$E$48,EP!$A394)</f>
        <v>0</v>
      </c>
      <c r="L394" s="182">
        <f t="shared" si="25"/>
        <v>0</v>
      </c>
      <c r="M394" s="183">
        <f t="shared" si="26"/>
        <v>0</v>
      </c>
      <c r="N394" s="182">
        <f t="shared" si="27"/>
        <v>0</v>
      </c>
      <c r="Q394" s="184"/>
    </row>
    <row r="395" spans="1:17" ht="12" customHeight="1" x14ac:dyDescent="0.2">
      <c r="A395" s="188" t="s">
        <v>3398</v>
      </c>
      <c r="B395" s="188" t="s">
        <v>3399</v>
      </c>
      <c r="C395" s="188" t="s">
        <v>655</v>
      </c>
      <c r="D395" s="189">
        <v>2.12</v>
      </c>
      <c r="E395" s="188" t="s">
        <v>3400</v>
      </c>
      <c r="F395" s="188" t="s">
        <v>3401</v>
      </c>
      <c r="G395" s="188" t="s">
        <v>251</v>
      </c>
      <c r="H395" s="188" t="s">
        <v>3319</v>
      </c>
      <c r="I395" s="181">
        <f>SUMIFS(STIMA!$O$2:$O$48,STIMA!$G$2:$G$48,EP!I$1,STIMA!$E$2:$E$48,EP!$A395)</f>
        <v>0</v>
      </c>
      <c r="J395" s="182">
        <f t="shared" si="24"/>
        <v>0</v>
      </c>
      <c r="K395" s="181">
        <f>SUMIFS(STIMA!$O$2:$O$48,STIMA!$G$2:$G$48,EP!K$1,STIMA!$E$2:$E$48,EP!$A395)</f>
        <v>0</v>
      </c>
      <c r="L395" s="182">
        <f t="shared" si="25"/>
        <v>0</v>
      </c>
      <c r="M395" s="183">
        <f t="shared" si="26"/>
        <v>0</v>
      </c>
      <c r="N395" s="182">
        <f t="shared" si="27"/>
        <v>0</v>
      </c>
      <c r="Q395" s="184"/>
    </row>
    <row r="396" spans="1:17" ht="12" customHeight="1" x14ac:dyDescent="0.2">
      <c r="A396" s="188" t="s">
        <v>3402</v>
      </c>
      <c r="B396" s="188" t="s">
        <v>3403</v>
      </c>
      <c r="C396" s="190"/>
      <c r="D396" s="189"/>
      <c r="E396" s="188" t="s">
        <v>3400</v>
      </c>
      <c r="F396" s="188" t="s">
        <v>3401</v>
      </c>
      <c r="G396" s="188" t="s">
        <v>251</v>
      </c>
      <c r="H396" s="188" t="s">
        <v>3319</v>
      </c>
      <c r="I396" s="181">
        <f>SUMIFS(STIMA!$O$2:$O$48,STIMA!$G$2:$G$48,EP!I$1,STIMA!$E$2:$E$48,EP!$A396)</f>
        <v>0</v>
      </c>
      <c r="J396" s="182">
        <f t="shared" si="24"/>
        <v>0</v>
      </c>
      <c r="K396" s="181">
        <f>SUMIFS(STIMA!$O$2:$O$48,STIMA!$G$2:$G$48,EP!K$1,STIMA!$E$2:$E$48,EP!$A396)</f>
        <v>0</v>
      </c>
      <c r="L396" s="182">
        <f t="shared" si="25"/>
        <v>0</v>
      </c>
      <c r="M396" s="183">
        <f t="shared" si="26"/>
        <v>0</v>
      </c>
      <c r="N396" s="182">
        <f t="shared" si="27"/>
        <v>0</v>
      </c>
      <c r="Q396" s="184"/>
    </row>
    <row r="397" spans="1:17" ht="12" customHeight="1" x14ac:dyDescent="0.2">
      <c r="A397" s="188" t="s">
        <v>3404</v>
      </c>
      <c r="B397" s="188" t="s">
        <v>3405</v>
      </c>
      <c r="C397" s="188" t="s">
        <v>176</v>
      </c>
      <c r="D397" s="189">
        <v>36.08</v>
      </c>
      <c r="E397" s="188" t="s">
        <v>3400</v>
      </c>
      <c r="F397" s="188" t="s">
        <v>3401</v>
      </c>
      <c r="G397" s="188" t="s">
        <v>251</v>
      </c>
      <c r="H397" s="188" t="s">
        <v>3319</v>
      </c>
      <c r="I397" s="181">
        <f>SUMIFS(STIMA!$O$2:$O$48,STIMA!$G$2:$G$48,EP!I$1,STIMA!$E$2:$E$48,EP!$A397)</f>
        <v>0</v>
      </c>
      <c r="J397" s="182">
        <f t="shared" si="24"/>
        <v>0</v>
      </c>
      <c r="K397" s="181">
        <f>SUMIFS(STIMA!$O$2:$O$48,STIMA!$G$2:$G$48,EP!K$1,STIMA!$E$2:$E$48,EP!$A397)</f>
        <v>0</v>
      </c>
      <c r="L397" s="182">
        <f t="shared" si="25"/>
        <v>0</v>
      </c>
      <c r="M397" s="183">
        <f t="shared" si="26"/>
        <v>0</v>
      </c>
      <c r="N397" s="182">
        <f t="shared" si="27"/>
        <v>0</v>
      </c>
      <c r="Q397" s="184"/>
    </row>
    <row r="398" spans="1:17" ht="12" customHeight="1" x14ac:dyDescent="0.2">
      <c r="A398" s="188" t="s">
        <v>855</v>
      </c>
      <c r="B398" s="188" t="s">
        <v>856</v>
      </c>
      <c r="C398" s="188" t="s">
        <v>117</v>
      </c>
      <c r="D398" s="189">
        <v>31.19</v>
      </c>
      <c r="E398" s="188" t="s">
        <v>858</v>
      </c>
      <c r="F398" s="188" t="s">
        <v>859</v>
      </c>
      <c r="G398" s="188" t="s">
        <v>857</v>
      </c>
      <c r="H398" s="188" t="s">
        <v>3363</v>
      </c>
      <c r="I398" s="181">
        <f>SUMIFS(STIMA!$O$2:$O$48,STIMA!$G$2:$G$48,EP!I$1,STIMA!$E$2:$E$48,EP!$A398)</f>
        <v>0</v>
      </c>
      <c r="J398" s="182">
        <f t="shared" si="24"/>
        <v>0</v>
      </c>
      <c r="K398" s="181">
        <f>SUMIFS(STIMA!$O$2:$O$48,STIMA!$G$2:$G$48,EP!K$1,STIMA!$E$2:$E$48,EP!$A398)</f>
        <v>0</v>
      </c>
      <c r="L398" s="182">
        <f t="shared" si="25"/>
        <v>0</v>
      </c>
      <c r="M398" s="183">
        <f t="shared" si="26"/>
        <v>0</v>
      </c>
      <c r="N398" s="182">
        <f t="shared" si="27"/>
        <v>0</v>
      </c>
      <c r="Q398" s="184"/>
    </row>
    <row r="399" spans="1:17" ht="12" customHeight="1" x14ac:dyDescent="0.2">
      <c r="A399" s="188" t="s">
        <v>860</v>
      </c>
      <c r="B399" s="188" t="s">
        <v>861</v>
      </c>
      <c r="C399" s="188" t="s">
        <v>117</v>
      </c>
      <c r="D399" s="189">
        <v>29.6</v>
      </c>
      <c r="E399" s="188" t="s">
        <v>858</v>
      </c>
      <c r="F399" s="188" t="s">
        <v>859</v>
      </c>
      <c r="G399" s="188" t="s">
        <v>857</v>
      </c>
      <c r="H399" s="188" t="s">
        <v>3363</v>
      </c>
      <c r="I399" s="181">
        <f>SUMIFS(STIMA!$O$2:$O$48,STIMA!$G$2:$G$48,EP!I$1,STIMA!$E$2:$E$48,EP!$A399)</f>
        <v>0</v>
      </c>
      <c r="J399" s="182">
        <f t="shared" si="24"/>
        <v>0</v>
      </c>
      <c r="K399" s="181">
        <f>SUMIFS(STIMA!$O$2:$O$48,STIMA!$G$2:$G$48,EP!K$1,STIMA!$E$2:$E$48,EP!$A399)</f>
        <v>0</v>
      </c>
      <c r="L399" s="182">
        <f t="shared" si="25"/>
        <v>0</v>
      </c>
      <c r="M399" s="183">
        <f t="shared" si="26"/>
        <v>0</v>
      </c>
      <c r="N399" s="182">
        <f t="shared" si="27"/>
        <v>0</v>
      </c>
      <c r="Q399" s="184"/>
    </row>
    <row r="400" spans="1:17" ht="12" customHeight="1" x14ac:dyDescent="0.2">
      <c r="A400" s="188" t="s">
        <v>862</v>
      </c>
      <c r="B400" s="188" t="s">
        <v>863</v>
      </c>
      <c r="C400" s="188" t="s">
        <v>117</v>
      </c>
      <c r="D400" s="189">
        <v>27.53</v>
      </c>
      <c r="E400" s="188" t="s">
        <v>858</v>
      </c>
      <c r="F400" s="188" t="s">
        <v>859</v>
      </c>
      <c r="G400" s="188" t="s">
        <v>857</v>
      </c>
      <c r="H400" s="188" t="s">
        <v>3363</v>
      </c>
      <c r="I400" s="181">
        <f>SUMIFS(STIMA!$O$2:$O$48,STIMA!$G$2:$G$48,EP!I$1,STIMA!$E$2:$E$48,EP!$A400)</f>
        <v>0</v>
      </c>
      <c r="J400" s="182">
        <f t="shared" si="24"/>
        <v>0</v>
      </c>
      <c r="K400" s="181">
        <f>SUMIFS(STIMA!$O$2:$O$48,STIMA!$G$2:$G$48,EP!K$1,STIMA!$E$2:$E$48,EP!$A400)</f>
        <v>0</v>
      </c>
      <c r="L400" s="182">
        <f t="shared" si="25"/>
        <v>0</v>
      </c>
      <c r="M400" s="183">
        <f t="shared" si="26"/>
        <v>0</v>
      </c>
      <c r="N400" s="182">
        <f t="shared" si="27"/>
        <v>0</v>
      </c>
      <c r="Q400" s="184"/>
    </row>
    <row r="401" spans="1:17" ht="12" customHeight="1" x14ac:dyDescent="0.2">
      <c r="A401" s="188" t="s">
        <v>864</v>
      </c>
      <c r="B401" s="188" t="s">
        <v>865</v>
      </c>
      <c r="C401" s="188" t="s">
        <v>117</v>
      </c>
      <c r="D401" s="189">
        <v>25.06</v>
      </c>
      <c r="E401" s="188" t="s">
        <v>858</v>
      </c>
      <c r="F401" s="188" t="s">
        <v>859</v>
      </c>
      <c r="G401" s="188" t="s">
        <v>857</v>
      </c>
      <c r="H401" s="188" t="s">
        <v>3363</v>
      </c>
      <c r="I401" s="181">
        <f>SUMIFS(STIMA!$O$2:$O$48,STIMA!$G$2:$G$48,EP!I$1,STIMA!$E$2:$E$48,EP!$A401)</f>
        <v>0</v>
      </c>
      <c r="J401" s="182">
        <f t="shared" si="24"/>
        <v>0</v>
      </c>
      <c r="K401" s="181">
        <f>SUMIFS(STIMA!$O$2:$O$48,STIMA!$G$2:$G$48,EP!K$1,STIMA!$E$2:$E$48,EP!$A401)</f>
        <v>0</v>
      </c>
      <c r="L401" s="182">
        <f t="shared" si="25"/>
        <v>0</v>
      </c>
      <c r="M401" s="183">
        <f t="shared" si="26"/>
        <v>0</v>
      </c>
      <c r="N401" s="182">
        <f t="shared" si="27"/>
        <v>0</v>
      </c>
      <c r="Q401" s="184"/>
    </row>
    <row r="402" spans="1:17" ht="12" customHeight="1" x14ac:dyDescent="0.2">
      <c r="A402" s="188" t="s">
        <v>866</v>
      </c>
      <c r="B402" s="188" t="s">
        <v>867</v>
      </c>
      <c r="C402" s="188" t="s">
        <v>159</v>
      </c>
      <c r="D402" s="189">
        <v>19.350000000000001</v>
      </c>
      <c r="E402" s="188" t="s">
        <v>868</v>
      </c>
      <c r="F402" s="188" t="s">
        <v>869</v>
      </c>
      <c r="G402" s="188" t="s">
        <v>857</v>
      </c>
      <c r="H402" s="188" t="s">
        <v>3319</v>
      </c>
      <c r="I402" s="181">
        <f>SUMIFS(STIMA!$O$2:$O$48,STIMA!$G$2:$G$48,EP!I$1,STIMA!$E$2:$E$48,EP!$A402)</f>
        <v>0</v>
      </c>
      <c r="J402" s="182">
        <f t="shared" si="24"/>
        <v>0</v>
      </c>
      <c r="K402" s="181">
        <f>SUMIFS(STIMA!$O$2:$O$48,STIMA!$G$2:$G$48,EP!K$1,STIMA!$E$2:$E$48,EP!$A402)</f>
        <v>0</v>
      </c>
      <c r="L402" s="182">
        <f t="shared" si="25"/>
        <v>0</v>
      </c>
      <c r="M402" s="183">
        <f t="shared" si="26"/>
        <v>0</v>
      </c>
      <c r="N402" s="182">
        <f t="shared" si="27"/>
        <v>0</v>
      </c>
      <c r="Q402" s="184"/>
    </row>
    <row r="403" spans="1:17" ht="12" customHeight="1" x14ac:dyDescent="0.2">
      <c r="A403" s="188" t="s">
        <v>870</v>
      </c>
      <c r="B403" s="188" t="s">
        <v>871</v>
      </c>
      <c r="C403" s="188" t="s">
        <v>872</v>
      </c>
      <c r="D403" s="189">
        <v>13.18</v>
      </c>
      <c r="E403" s="188" t="s">
        <v>868</v>
      </c>
      <c r="F403" s="188" t="s">
        <v>873</v>
      </c>
      <c r="G403" s="188" t="s">
        <v>857</v>
      </c>
      <c r="H403" s="188" t="s">
        <v>3319</v>
      </c>
      <c r="I403" s="181">
        <f>SUMIFS(STIMA!$O$2:$O$48,STIMA!$G$2:$G$48,EP!I$1,STIMA!$E$2:$E$48,EP!$A403)</f>
        <v>0</v>
      </c>
      <c r="J403" s="182">
        <f t="shared" si="24"/>
        <v>0</v>
      </c>
      <c r="K403" s="181">
        <f>SUMIFS(STIMA!$O$2:$O$48,STIMA!$G$2:$G$48,EP!K$1,STIMA!$E$2:$E$48,EP!$A403)</f>
        <v>0</v>
      </c>
      <c r="L403" s="182">
        <f t="shared" si="25"/>
        <v>0</v>
      </c>
      <c r="M403" s="183">
        <f t="shared" si="26"/>
        <v>0</v>
      </c>
      <c r="N403" s="182">
        <f t="shared" si="27"/>
        <v>0</v>
      </c>
      <c r="Q403" s="184"/>
    </row>
    <row r="404" spans="1:17" ht="12" customHeight="1" x14ac:dyDescent="0.2">
      <c r="A404" s="188" t="s">
        <v>874</v>
      </c>
      <c r="B404" s="188" t="s">
        <v>875</v>
      </c>
      <c r="C404" s="190"/>
      <c r="D404" s="189">
        <v>0</v>
      </c>
      <c r="E404" s="188" t="s">
        <v>876</v>
      </c>
      <c r="F404" s="188" t="s">
        <v>877</v>
      </c>
      <c r="G404" s="188" t="s">
        <v>857</v>
      </c>
      <c r="H404" s="188" t="s">
        <v>3319</v>
      </c>
      <c r="I404" s="181">
        <f>SUMIFS(STIMA!$O$2:$O$48,STIMA!$G$2:$G$48,EP!I$1,STIMA!$E$2:$E$48,EP!$A404)</f>
        <v>0</v>
      </c>
      <c r="J404" s="182">
        <f t="shared" si="24"/>
        <v>0</v>
      </c>
      <c r="K404" s="181">
        <f>SUMIFS(STIMA!$O$2:$O$48,STIMA!$G$2:$G$48,EP!K$1,STIMA!$E$2:$E$48,EP!$A404)</f>
        <v>0</v>
      </c>
      <c r="L404" s="182">
        <f t="shared" si="25"/>
        <v>0</v>
      </c>
      <c r="M404" s="183">
        <f t="shared" si="26"/>
        <v>0</v>
      </c>
      <c r="N404" s="182">
        <f t="shared" si="27"/>
        <v>0</v>
      </c>
      <c r="Q404" s="184"/>
    </row>
    <row r="405" spans="1:17" ht="12" customHeight="1" x14ac:dyDescent="0.2">
      <c r="A405" s="188" t="s">
        <v>878</v>
      </c>
      <c r="B405" s="188" t="s">
        <v>3406</v>
      </c>
      <c r="C405" s="188" t="s">
        <v>176</v>
      </c>
      <c r="D405" s="189">
        <v>65.959999999999994</v>
      </c>
      <c r="E405" s="188" t="s">
        <v>876</v>
      </c>
      <c r="F405" s="188" t="s">
        <v>877</v>
      </c>
      <c r="G405" s="188" t="s">
        <v>857</v>
      </c>
      <c r="H405" s="188" t="s">
        <v>3319</v>
      </c>
      <c r="I405" s="181">
        <f>SUMIFS(STIMA!$O$2:$O$48,STIMA!$G$2:$G$48,EP!I$1,STIMA!$E$2:$E$48,EP!$A405)</f>
        <v>0</v>
      </c>
      <c r="J405" s="182">
        <f t="shared" si="24"/>
        <v>0</v>
      </c>
      <c r="K405" s="181">
        <f>SUMIFS(STIMA!$O$2:$O$48,STIMA!$G$2:$G$48,EP!K$1,STIMA!$E$2:$E$48,EP!$A405)</f>
        <v>0</v>
      </c>
      <c r="L405" s="182">
        <f t="shared" si="25"/>
        <v>0</v>
      </c>
      <c r="M405" s="183">
        <f t="shared" si="26"/>
        <v>0</v>
      </c>
      <c r="N405" s="182">
        <f t="shared" si="27"/>
        <v>0</v>
      </c>
      <c r="Q405" s="184"/>
    </row>
    <row r="406" spans="1:17" ht="12" customHeight="1" x14ac:dyDescent="0.2">
      <c r="A406" s="188" t="s">
        <v>879</v>
      </c>
      <c r="B406" s="188" t="s">
        <v>880</v>
      </c>
      <c r="C406" s="188" t="s">
        <v>612</v>
      </c>
      <c r="D406" s="189">
        <v>2.8</v>
      </c>
      <c r="E406" s="188" t="s">
        <v>881</v>
      </c>
      <c r="F406" s="188" t="s">
        <v>882</v>
      </c>
      <c r="G406" s="188" t="s">
        <v>857</v>
      </c>
      <c r="H406" s="188" t="s">
        <v>3407</v>
      </c>
      <c r="I406" s="181">
        <f>SUMIFS(STIMA!$O$2:$O$48,STIMA!$G$2:$G$48,EP!I$1,STIMA!$E$2:$E$48,EP!$A406)</f>
        <v>0</v>
      </c>
      <c r="J406" s="182">
        <f t="shared" si="24"/>
        <v>0</v>
      </c>
      <c r="K406" s="181">
        <f>SUMIFS(STIMA!$O$2:$O$48,STIMA!$G$2:$G$48,EP!K$1,STIMA!$E$2:$E$48,EP!$A406)</f>
        <v>0</v>
      </c>
      <c r="L406" s="182">
        <f t="shared" si="25"/>
        <v>0</v>
      </c>
      <c r="M406" s="183">
        <f t="shared" si="26"/>
        <v>0</v>
      </c>
      <c r="N406" s="182">
        <f t="shared" si="27"/>
        <v>0</v>
      </c>
      <c r="Q406" s="184"/>
    </row>
    <row r="407" spans="1:17" ht="12" customHeight="1" x14ac:dyDescent="0.2">
      <c r="A407" s="188" t="s">
        <v>883</v>
      </c>
      <c r="B407" s="188" t="s">
        <v>884</v>
      </c>
      <c r="C407" s="188" t="s">
        <v>885</v>
      </c>
      <c r="D407" s="189">
        <v>0.02</v>
      </c>
      <c r="E407" s="188" t="s">
        <v>886</v>
      </c>
      <c r="F407" s="188" t="s">
        <v>887</v>
      </c>
      <c r="G407" s="188" t="s">
        <v>857</v>
      </c>
      <c r="H407" s="188" t="s">
        <v>3319</v>
      </c>
      <c r="I407" s="181">
        <f>SUMIFS(STIMA!$O$2:$O$48,STIMA!$G$2:$G$48,EP!I$1,STIMA!$E$2:$E$48,EP!$A407)</f>
        <v>0</v>
      </c>
      <c r="J407" s="182">
        <f t="shared" si="24"/>
        <v>0</v>
      </c>
      <c r="K407" s="181">
        <f>SUMIFS(STIMA!$O$2:$O$48,STIMA!$G$2:$G$48,EP!K$1,STIMA!$E$2:$E$48,EP!$A407)</f>
        <v>0</v>
      </c>
      <c r="L407" s="182">
        <f t="shared" si="25"/>
        <v>0</v>
      </c>
      <c r="M407" s="183">
        <f t="shared" si="26"/>
        <v>0</v>
      </c>
      <c r="N407" s="182">
        <f t="shared" si="27"/>
        <v>0</v>
      </c>
      <c r="Q407" s="184"/>
    </row>
    <row r="408" spans="1:17" ht="12" customHeight="1" x14ac:dyDescent="0.2">
      <c r="A408" s="188" t="s">
        <v>888</v>
      </c>
      <c r="B408" s="188" t="s">
        <v>889</v>
      </c>
      <c r="C408" s="188" t="s">
        <v>427</v>
      </c>
      <c r="D408" s="189">
        <v>123780</v>
      </c>
      <c r="E408" s="188" t="s">
        <v>890</v>
      </c>
      <c r="F408" s="188" t="s">
        <v>891</v>
      </c>
      <c r="G408" s="188" t="s">
        <v>857</v>
      </c>
      <c r="H408" s="188" t="s">
        <v>3408</v>
      </c>
      <c r="I408" s="181">
        <f>SUMIFS(STIMA!$O$2:$O$48,STIMA!$G$2:$G$48,EP!I$1,STIMA!$E$2:$E$48,EP!$A408)</f>
        <v>0</v>
      </c>
      <c r="J408" s="182">
        <f t="shared" si="24"/>
        <v>0</v>
      </c>
      <c r="K408" s="181">
        <f>SUMIFS(STIMA!$O$2:$O$48,STIMA!$G$2:$G$48,EP!K$1,STIMA!$E$2:$E$48,EP!$A408)</f>
        <v>0</v>
      </c>
      <c r="L408" s="182">
        <f t="shared" si="25"/>
        <v>0</v>
      </c>
      <c r="M408" s="183">
        <f t="shared" si="26"/>
        <v>0</v>
      </c>
      <c r="N408" s="182">
        <f t="shared" si="27"/>
        <v>0</v>
      </c>
      <c r="Q408" s="184"/>
    </row>
    <row r="409" spans="1:17" ht="12" customHeight="1" x14ac:dyDescent="0.2">
      <c r="A409" s="188" t="s">
        <v>892</v>
      </c>
      <c r="B409" s="188" t="s">
        <v>893</v>
      </c>
      <c r="C409" s="188" t="s">
        <v>329</v>
      </c>
      <c r="D409" s="189">
        <v>12</v>
      </c>
      <c r="E409" s="188" t="s">
        <v>894</v>
      </c>
      <c r="F409" s="188" t="s">
        <v>895</v>
      </c>
      <c r="G409" s="188" t="s">
        <v>857</v>
      </c>
      <c r="H409" s="188" t="s">
        <v>3319</v>
      </c>
      <c r="I409" s="181">
        <f>SUMIFS(STIMA!$O$2:$O$48,STIMA!$G$2:$G$48,EP!I$1,STIMA!$E$2:$E$48,EP!$A409)</f>
        <v>0</v>
      </c>
      <c r="J409" s="182">
        <f t="shared" si="24"/>
        <v>0</v>
      </c>
      <c r="K409" s="181">
        <f>SUMIFS(STIMA!$O$2:$O$48,STIMA!$G$2:$G$48,EP!K$1,STIMA!$E$2:$E$48,EP!$A409)</f>
        <v>0</v>
      </c>
      <c r="L409" s="182">
        <f t="shared" si="25"/>
        <v>0</v>
      </c>
      <c r="M409" s="183">
        <f t="shared" si="26"/>
        <v>0</v>
      </c>
      <c r="N409" s="182">
        <f t="shared" si="27"/>
        <v>0</v>
      </c>
      <c r="Q409" s="184"/>
    </row>
    <row r="410" spans="1:17" ht="12" customHeight="1" x14ac:dyDescent="0.2">
      <c r="A410" s="188" t="s">
        <v>3409</v>
      </c>
      <c r="B410" s="188" t="s">
        <v>3383</v>
      </c>
      <c r="C410" s="188"/>
      <c r="D410" s="189">
        <v>0</v>
      </c>
      <c r="E410" s="188" t="s">
        <v>894</v>
      </c>
      <c r="F410" s="188" t="s">
        <v>895</v>
      </c>
      <c r="G410" s="188" t="s">
        <v>857</v>
      </c>
      <c r="H410" s="188" t="s">
        <v>3407</v>
      </c>
      <c r="I410" s="181">
        <f>SUMIFS(STIMA!$O$2:$O$48,STIMA!$G$2:$G$48,EP!I$1,STIMA!$E$2:$E$48,EP!$A410)</f>
        <v>0</v>
      </c>
      <c r="J410" s="182">
        <f t="shared" si="24"/>
        <v>0</v>
      </c>
      <c r="K410" s="181">
        <f>SUMIFS(STIMA!$O$2:$O$48,STIMA!$G$2:$G$48,EP!K$1,STIMA!$E$2:$E$48,EP!$A410)</f>
        <v>0</v>
      </c>
      <c r="L410" s="182">
        <f t="shared" si="25"/>
        <v>0</v>
      </c>
      <c r="M410" s="183">
        <f t="shared" si="26"/>
        <v>0</v>
      </c>
      <c r="N410" s="182">
        <f t="shared" si="27"/>
        <v>0</v>
      </c>
      <c r="Q410" s="184"/>
    </row>
    <row r="411" spans="1:17" ht="12" customHeight="1" x14ac:dyDescent="0.2">
      <c r="A411" s="188" t="s">
        <v>3410</v>
      </c>
      <c r="B411" s="188" t="s">
        <v>3411</v>
      </c>
      <c r="C411" s="190" t="s">
        <v>427</v>
      </c>
      <c r="D411" s="189">
        <v>6200</v>
      </c>
      <c r="E411" s="188" t="s">
        <v>894</v>
      </c>
      <c r="F411" s="188" t="s">
        <v>895</v>
      </c>
      <c r="G411" s="188" t="s">
        <v>857</v>
      </c>
      <c r="H411" s="188" t="s">
        <v>3407</v>
      </c>
      <c r="I411" s="181">
        <f>SUMIFS(STIMA!$O$2:$O$48,STIMA!$G$2:$G$48,EP!I$1,STIMA!$E$2:$E$48,EP!$A411)</f>
        <v>0</v>
      </c>
      <c r="J411" s="182">
        <f t="shared" si="24"/>
        <v>0</v>
      </c>
      <c r="K411" s="181">
        <f>SUMIFS(STIMA!$O$2:$O$48,STIMA!$G$2:$G$48,EP!K$1,STIMA!$E$2:$E$48,EP!$A411)</f>
        <v>0</v>
      </c>
      <c r="L411" s="182">
        <f t="shared" si="25"/>
        <v>0</v>
      </c>
      <c r="M411" s="183">
        <f t="shared" si="26"/>
        <v>0</v>
      </c>
      <c r="N411" s="182">
        <f t="shared" si="27"/>
        <v>0</v>
      </c>
      <c r="Q411" s="184"/>
    </row>
    <row r="412" spans="1:17" ht="12" customHeight="1" x14ac:dyDescent="0.2">
      <c r="A412" s="188" t="s">
        <v>3412</v>
      </c>
      <c r="B412" s="188" t="s">
        <v>3413</v>
      </c>
      <c r="C412" s="188" t="s">
        <v>427</v>
      </c>
      <c r="D412" s="189">
        <v>8880</v>
      </c>
      <c r="E412" s="188" t="s">
        <v>894</v>
      </c>
      <c r="F412" s="188" t="s">
        <v>895</v>
      </c>
      <c r="G412" s="188" t="s">
        <v>857</v>
      </c>
      <c r="H412" s="188" t="s">
        <v>3407</v>
      </c>
      <c r="I412" s="181">
        <f>SUMIFS(STIMA!$O$2:$O$48,STIMA!$G$2:$G$48,EP!I$1,STIMA!$E$2:$E$48,EP!$A412)</f>
        <v>0</v>
      </c>
      <c r="J412" s="182">
        <f t="shared" si="24"/>
        <v>0</v>
      </c>
      <c r="K412" s="181">
        <f>SUMIFS(STIMA!$O$2:$O$48,STIMA!$G$2:$G$48,EP!K$1,STIMA!$E$2:$E$48,EP!$A412)</f>
        <v>0</v>
      </c>
      <c r="L412" s="182">
        <f t="shared" si="25"/>
        <v>0</v>
      </c>
      <c r="M412" s="183">
        <f t="shared" si="26"/>
        <v>0</v>
      </c>
      <c r="N412" s="182">
        <f t="shared" si="27"/>
        <v>0</v>
      </c>
      <c r="Q412" s="184"/>
    </row>
    <row r="413" spans="1:17" ht="12" customHeight="1" x14ac:dyDescent="0.2">
      <c r="A413" s="188" t="s">
        <v>3414</v>
      </c>
      <c r="B413" s="188" t="s">
        <v>3415</v>
      </c>
      <c r="C413" s="188" t="s">
        <v>427</v>
      </c>
      <c r="D413" s="189">
        <v>9600</v>
      </c>
      <c r="E413" s="188" t="s">
        <v>894</v>
      </c>
      <c r="F413" s="188" t="s">
        <v>895</v>
      </c>
      <c r="G413" s="188" t="s">
        <v>857</v>
      </c>
      <c r="H413" s="188" t="s">
        <v>3407</v>
      </c>
      <c r="I413" s="181">
        <f>SUMIFS(STIMA!$O$2:$O$48,STIMA!$G$2:$G$48,EP!I$1,STIMA!$E$2:$E$48,EP!$A413)</f>
        <v>0</v>
      </c>
      <c r="J413" s="182">
        <f t="shared" si="24"/>
        <v>0</v>
      </c>
      <c r="K413" s="181">
        <f>SUMIFS(STIMA!$O$2:$O$48,STIMA!$G$2:$G$48,EP!K$1,STIMA!$E$2:$E$48,EP!$A413)</f>
        <v>0</v>
      </c>
      <c r="L413" s="182">
        <f t="shared" si="25"/>
        <v>0</v>
      </c>
      <c r="M413" s="183">
        <f t="shared" si="26"/>
        <v>0</v>
      </c>
      <c r="N413" s="182">
        <f t="shared" si="27"/>
        <v>0</v>
      </c>
      <c r="Q413" s="184"/>
    </row>
    <row r="414" spans="1:17" ht="12" customHeight="1" x14ac:dyDescent="0.2">
      <c r="A414" s="188" t="s">
        <v>896</v>
      </c>
      <c r="B414" s="188" t="s">
        <v>897</v>
      </c>
      <c r="C414" s="188"/>
      <c r="D414" s="189">
        <v>0</v>
      </c>
      <c r="E414" s="188" t="s">
        <v>898</v>
      </c>
      <c r="F414" s="188" t="s">
        <v>899</v>
      </c>
      <c r="G414" s="188" t="s">
        <v>857</v>
      </c>
      <c r="H414" s="188" t="s">
        <v>3319</v>
      </c>
      <c r="I414" s="181">
        <f>SUMIFS(STIMA!$O$2:$O$48,STIMA!$G$2:$G$48,EP!I$1,STIMA!$E$2:$E$48,EP!$A414)</f>
        <v>0</v>
      </c>
      <c r="J414" s="182">
        <f t="shared" si="24"/>
        <v>0</v>
      </c>
      <c r="K414" s="181">
        <f>SUMIFS(STIMA!$O$2:$O$48,STIMA!$G$2:$G$48,EP!K$1,STIMA!$E$2:$E$48,EP!$A414)</f>
        <v>0</v>
      </c>
      <c r="L414" s="182">
        <f t="shared" si="25"/>
        <v>0</v>
      </c>
      <c r="M414" s="183">
        <f t="shared" si="26"/>
        <v>0</v>
      </c>
      <c r="N414" s="182">
        <f t="shared" si="27"/>
        <v>0</v>
      </c>
      <c r="Q414" s="186"/>
    </row>
    <row r="415" spans="1:17" ht="12" customHeight="1" x14ac:dyDescent="0.2">
      <c r="A415" s="188" t="s">
        <v>900</v>
      </c>
      <c r="B415" s="188" t="s">
        <v>901</v>
      </c>
      <c r="C415" s="188" t="s">
        <v>176</v>
      </c>
      <c r="D415" s="189">
        <v>1.66</v>
      </c>
      <c r="E415" s="188" t="s">
        <v>898</v>
      </c>
      <c r="F415" s="188" t="s">
        <v>899</v>
      </c>
      <c r="G415" s="188" t="s">
        <v>857</v>
      </c>
      <c r="H415" s="188" t="s">
        <v>3319</v>
      </c>
      <c r="I415" s="181">
        <f>SUMIFS(STIMA!$O$2:$O$48,STIMA!$G$2:$G$48,EP!I$1,STIMA!$E$2:$E$48,EP!$A415)</f>
        <v>0</v>
      </c>
      <c r="J415" s="182">
        <f t="shared" si="24"/>
        <v>0</v>
      </c>
      <c r="K415" s="181">
        <f>SUMIFS(STIMA!$O$2:$O$48,STIMA!$G$2:$G$48,EP!K$1,STIMA!$E$2:$E$48,EP!$A415)</f>
        <v>0</v>
      </c>
      <c r="L415" s="182">
        <f t="shared" si="25"/>
        <v>0</v>
      </c>
      <c r="M415" s="183">
        <f t="shared" si="26"/>
        <v>0</v>
      </c>
      <c r="N415" s="182">
        <f t="shared" si="27"/>
        <v>0</v>
      </c>
      <c r="Q415" s="184"/>
    </row>
    <row r="416" spans="1:17" ht="12" customHeight="1" x14ac:dyDescent="0.2">
      <c r="A416" s="188" t="s">
        <v>902</v>
      </c>
      <c r="B416" s="188" t="s">
        <v>903</v>
      </c>
      <c r="C416" s="188"/>
      <c r="D416" s="189">
        <v>0</v>
      </c>
      <c r="E416" s="188" t="s">
        <v>904</v>
      </c>
      <c r="F416" s="188" t="s">
        <v>905</v>
      </c>
      <c r="G416" s="188" t="s">
        <v>857</v>
      </c>
      <c r="H416" s="188" t="s">
        <v>3407</v>
      </c>
      <c r="I416" s="181">
        <f>SUMIFS(STIMA!$O$2:$O$48,STIMA!$G$2:$G$48,EP!I$1,STIMA!$E$2:$E$48,EP!$A416)</f>
        <v>0</v>
      </c>
      <c r="J416" s="182">
        <f t="shared" si="24"/>
        <v>0</v>
      </c>
      <c r="K416" s="181">
        <f>SUMIFS(STIMA!$O$2:$O$48,STIMA!$G$2:$G$48,EP!K$1,STIMA!$E$2:$E$48,EP!$A416)</f>
        <v>0</v>
      </c>
      <c r="L416" s="182">
        <f t="shared" si="25"/>
        <v>0</v>
      </c>
      <c r="M416" s="183">
        <f t="shared" si="26"/>
        <v>0</v>
      </c>
      <c r="N416" s="182">
        <f t="shared" si="27"/>
        <v>0</v>
      </c>
      <c r="Q416" s="184"/>
    </row>
    <row r="417" spans="1:17" ht="12" customHeight="1" x14ac:dyDescent="0.2">
      <c r="A417" s="188" t="s">
        <v>906</v>
      </c>
      <c r="B417" s="188" t="s">
        <v>3416</v>
      </c>
      <c r="C417" s="188" t="s">
        <v>427</v>
      </c>
      <c r="D417" s="189">
        <v>164.5</v>
      </c>
      <c r="E417" s="188" t="s">
        <v>904</v>
      </c>
      <c r="F417" s="188" t="s">
        <v>905</v>
      </c>
      <c r="G417" s="188" t="s">
        <v>857</v>
      </c>
      <c r="H417" s="188" t="s">
        <v>3407</v>
      </c>
      <c r="I417" s="181">
        <f>SUMIFS(STIMA!$O$2:$O$48,STIMA!$G$2:$G$48,EP!I$1,STIMA!$E$2:$E$48,EP!$A417)</f>
        <v>0</v>
      </c>
      <c r="J417" s="182">
        <f t="shared" si="24"/>
        <v>0</v>
      </c>
      <c r="K417" s="181">
        <f>SUMIFS(STIMA!$O$2:$O$48,STIMA!$G$2:$G$48,EP!K$1,STIMA!$E$2:$E$48,EP!$A417)</f>
        <v>0</v>
      </c>
      <c r="L417" s="182">
        <f t="shared" si="25"/>
        <v>0</v>
      </c>
      <c r="M417" s="183">
        <f t="shared" si="26"/>
        <v>0</v>
      </c>
      <c r="N417" s="182">
        <f t="shared" si="27"/>
        <v>0</v>
      </c>
      <c r="Q417" s="184"/>
    </row>
    <row r="418" spans="1:17" ht="12" customHeight="1" x14ac:dyDescent="0.2">
      <c r="A418" s="188" t="s">
        <v>907</v>
      </c>
      <c r="B418" s="188" t="s">
        <v>3416</v>
      </c>
      <c r="C418" s="188" t="s">
        <v>427</v>
      </c>
      <c r="D418" s="189">
        <v>352</v>
      </c>
      <c r="E418" s="188" t="s">
        <v>904</v>
      </c>
      <c r="F418" s="188" t="s">
        <v>905</v>
      </c>
      <c r="G418" s="188" t="s">
        <v>857</v>
      </c>
      <c r="H418" s="188" t="s">
        <v>3407</v>
      </c>
      <c r="I418" s="181">
        <f>SUMIFS(STIMA!$O$2:$O$48,STIMA!$G$2:$G$48,EP!I$1,STIMA!$E$2:$E$48,EP!$A418)</f>
        <v>0</v>
      </c>
      <c r="J418" s="182">
        <f t="shared" si="24"/>
        <v>0</v>
      </c>
      <c r="K418" s="181">
        <f>SUMIFS(STIMA!$O$2:$O$48,STIMA!$G$2:$G$48,EP!K$1,STIMA!$E$2:$E$48,EP!$A418)</f>
        <v>0</v>
      </c>
      <c r="L418" s="182">
        <f t="shared" si="25"/>
        <v>0</v>
      </c>
      <c r="M418" s="183">
        <f t="shared" si="26"/>
        <v>0</v>
      </c>
      <c r="N418" s="182">
        <f t="shared" si="27"/>
        <v>0</v>
      </c>
      <c r="Q418" s="184"/>
    </row>
    <row r="419" spans="1:17" ht="12" customHeight="1" x14ac:dyDescent="0.2">
      <c r="A419" s="188" t="s">
        <v>908</v>
      </c>
      <c r="B419" s="188" t="s">
        <v>3417</v>
      </c>
      <c r="C419" s="188" t="s">
        <v>427</v>
      </c>
      <c r="D419" s="189">
        <v>235</v>
      </c>
      <c r="E419" s="188" t="s">
        <v>904</v>
      </c>
      <c r="F419" s="188" t="s">
        <v>905</v>
      </c>
      <c r="G419" s="188" t="s">
        <v>857</v>
      </c>
      <c r="H419" s="188" t="s">
        <v>3407</v>
      </c>
      <c r="I419" s="181">
        <f>SUMIFS(STIMA!$O$2:$O$48,STIMA!$G$2:$G$48,EP!I$1,STIMA!$E$2:$E$48,EP!$A419)</f>
        <v>0</v>
      </c>
      <c r="J419" s="182">
        <f t="shared" si="24"/>
        <v>0</v>
      </c>
      <c r="K419" s="181">
        <f>SUMIFS(STIMA!$O$2:$O$48,STIMA!$G$2:$G$48,EP!K$1,STIMA!$E$2:$E$48,EP!$A419)</f>
        <v>0</v>
      </c>
      <c r="L419" s="182">
        <f t="shared" si="25"/>
        <v>0</v>
      </c>
      <c r="M419" s="183">
        <f t="shared" si="26"/>
        <v>0</v>
      </c>
      <c r="N419" s="182">
        <f t="shared" si="27"/>
        <v>0</v>
      </c>
      <c r="Q419" s="184"/>
    </row>
    <row r="420" spans="1:17" ht="12" customHeight="1" x14ac:dyDescent="0.2">
      <c r="A420" s="188" t="s">
        <v>909</v>
      </c>
      <c r="B420" s="188" t="s">
        <v>3417</v>
      </c>
      <c r="C420" s="188" t="s">
        <v>427</v>
      </c>
      <c r="D420" s="189">
        <v>440</v>
      </c>
      <c r="E420" s="188" t="s">
        <v>904</v>
      </c>
      <c r="F420" s="188" t="s">
        <v>905</v>
      </c>
      <c r="G420" s="188" t="s">
        <v>857</v>
      </c>
      <c r="H420" s="188" t="s">
        <v>3407</v>
      </c>
      <c r="I420" s="181">
        <f>SUMIFS(STIMA!$O$2:$O$48,STIMA!$G$2:$G$48,EP!I$1,STIMA!$E$2:$E$48,EP!$A420)</f>
        <v>0</v>
      </c>
      <c r="J420" s="182">
        <f t="shared" si="24"/>
        <v>0</v>
      </c>
      <c r="K420" s="181">
        <f>SUMIFS(STIMA!$O$2:$O$48,STIMA!$G$2:$G$48,EP!K$1,STIMA!$E$2:$E$48,EP!$A420)</f>
        <v>0</v>
      </c>
      <c r="L420" s="182">
        <f t="shared" si="25"/>
        <v>0</v>
      </c>
      <c r="M420" s="183">
        <f t="shared" si="26"/>
        <v>0</v>
      </c>
      <c r="N420" s="182">
        <f t="shared" si="27"/>
        <v>0</v>
      </c>
      <c r="Q420" s="184"/>
    </row>
    <row r="421" spans="1:17" ht="12" customHeight="1" x14ac:dyDescent="0.2">
      <c r="A421" s="188" t="s">
        <v>3418</v>
      </c>
      <c r="B421" s="188" t="s">
        <v>3419</v>
      </c>
      <c r="C421" s="188" t="s">
        <v>329</v>
      </c>
      <c r="D421" s="189">
        <v>11</v>
      </c>
      <c r="E421" s="188" t="s">
        <v>904</v>
      </c>
      <c r="F421" s="188" t="s">
        <v>905</v>
      </c>
      <c r="G421" s="188" t="s">
        <v>857</v>
      </c>
      <c r="H421" s="188" t="s">
        <v>3407</v>
      </c>
      <c r="I421" s="181">
        <f>SUMIFS(STIMA!$O$2:$O$48,STIMA!$G$2:$G$48,EP!I$1,STIMA!$E$2:$E$48,EP!$A421)</f>
        <v>0</v>
      </c>
      <c r="J421" s="182">
        <f t="shared" si="24"/>
        <v>0</v>
      </c>
      <c r="K421" s="181">
        <f>SUMIFS(STIMA!$O$2:$O$48,STIMA!$G$2:$G$48,EP!K$1,STIMA!$E$2:$E$48,EP!$A421)</f>
        <v>0</v>
      </c>
      <c r="L421" s="182">
        <f t="shared" si="25"/>
        <v>0</v>
      </c>
      <c r="M421" s="183">
        <f t="shared" si="26"/>
        <v>0</v>
      </c>
      <c r="N421" s="182">
        <f t="shared" si="27"/>
        <v>0</v>
      </c>
      <c r="Q421" s="184"/>
    </row>
    <row r="422" spans="1:17" ht="12" customHeight="1" x14ac:dyDescent="0.2">
      <c r="A422" s="188" t="s">
        <v>910</v>
      </c>
      <c r="B422" s="188" t="s">
        <v>911</v>
      </c>
      <c r="C422" s="188" t="s">
        <v>159</v>
      </c>
      <c r="D422" s="189">
        <v>31.05</v>
      </c>
      <c r="E422" s="188" t="s">
        <v>913</v>
      </c>
      <c r="F422" s="188" t="s">
        <v>914</v>
      </c>
      <c r="G422" s="188" t="s">
        <v>912</v>
      </c>
      <c r="H422" s="188" t="s">
        <v>3319</v>
      </c>
      <c r="I422" s="181">
        <f>SUMIFS(STIMA!$O$2:$O$48,STIMA!$G$2:$G$48,EP!I$1,STIMA!$E$2:$E$48,EP!$A422)</f>
        <v>402.03539999999998</v>
      </c>
      <c r="J422" s="182">
        <f t="shared" si="24"/>
        <v>6.5350503774518495E-2</v>
      </c>
      <c r="K422" s="181">
        <f>SUMIFS(STIMA!$O$2:$O$48,STIMA!$G$2:$G$48,EP!K$1,STIMA!$E$2:$E$48,EP!$A422)</f>
        <v>0</v>
      </c>
      <c r="L422" s="182">
        <f t="shared" si="25"/>
        <v>0</v>
      </c>
      <c r="M422" s="183">
        <f t="shared" si="26"/>
        <v>402.03539999999998</v>
      </c>
      <c r="N422" s="182">
        <f t="shared" si="27"/>
        <v>5.919239907250267E-2</v>
      </c>
      <c r="Q422" s="184"/>
    </row>
    <row r="423" spans="1:17" ht="12" customHeight="1" x14ac:dyDescent="0.2">
      <c r="A423" s="188" t="s">
        <v>915</v>
      </c>
      <c r="B423" s="188" t="s">
        <v>916</v>
      </c>
      <c r="C423" s="188" t="s">
        <v>159</v>
      </c>
      <c r="D423" s="189">
        <v>25.21</v>
      </c>
      <c r="E423" s="188" t="s">
        <v>913</v>
      </c>
      <c r="F423" s="188" t="s">
        <v>914</v>
      </c>
      <c r="G423" s="188" t="s">
        <v>912</v>
      </c>
      <c r="H423" s="188" t="s">
        <v>3319</v>
      </c>
      <c r="I423" s="181">
        <f>SUMIFS(STIMA!$O$2:$O$48,STIMA!$G$2:$G$48,EP!I$1,STIMA!$E$2:$E$48,EP!$A423)</f>
        <v>0</v>
      </c>
      <c r="J423" s="182">
        <f t="shared" si="24"/>
        <v>0</v>
      </c>
      <c r="K423" s="181">
        <f>SUMIFS(STIMA!$O$2:$O$48,STIMA!$G$2:$G$48,EP!K$1,STIMA!$E$2:$E$48,EP!$A423)</f>
        <v>0</v>
      </c>
      <c r="L423" s="182">
        <f t="shared" si="25"/>
        <v>0</v>
      </c>
      <c r="M423" s="183">
        <f t="shared" si="26"/>
        <v>0</v>
      </c>
      <c r="N423" s="182">
        <f t="shared" si="27"/>
        <v>0</v>
      </c>
      <c r="Q423" s="184"/>
    </row>
    <row r="424" spans="1:17" ht="12" customHeight="1" x14ac:dyDescent="0.2">
      <c r="A424" s="188" t="s">
        <v>917</v>
      </c>
      <c r="B424" s="188" t="s">
        <v>918</v>
      </c>
      <c r="C424" s="190" t="s">
        <v>159</v>
      </c>
      <c r="D424" s="189">
        <v>47.63</v>
      </c>
      <c r="E424" s="188" t="s">
        <v>913</v>
      </c>
      <c r="F424" s="188" t="s">
        <v>914</v>
      </c>
      <c r="G424" s="188" t="s">
        <v>912</v>
      </c>
      <c r="H424" s="188" t="s">
        <v>3319</v>
      </c>
      <c r="I424" s="181">
        <f>SUMIFS(STIMA!$O$2:$O$48,STIMA!$G$2:$G$48,EP!I$1,STIMA!$E$2:$E$48,EP!$A424)</f>
        <v>295.49651999999998</v>
      </c>
      <c r="J424" s="182">
        <f t="shared" si="24"/>
        <v>4.8032701711384317E-2</v>
      </c>
      <c r="K424" s="181">
        <f>SUMIFS(STIMA!$O$2:$O$48,STIMA!$G$2:$G$48,EP!K$1,STIMA!$E$2:$E$48,EP!$A424)</f>
        <v>0</v>
      </c>
      <c r="L424" s="182">
        <f t="shared" si="25"/>
        <v>0</v>
      </c>
      <c r="M424" s="183">
        <f t="shared" si="26"/>
        <v>295.49651999999998</v>
      </c>
      <c r="N424" s="182">
        <f t="shared" si="27"/>
        <v>4.3506487081425585E-2</v>
      </c>
      <c r="Q424" s="184"/>
    </row>
    <row r="425" spans="1:17" ht="12" customHeight="1" x14ac:dyDescent="0.2">
      <c r="A425" s="188" t="s">
        <v>919</v>
      </c>
      <c r="B425" s="188" t="s">
        <v>920</v>
      </c>
      <c r="C425" s="188"/>
      <c r="D425" s="189"/>
      <c r="E425" s="188" t="s">
        <v>913</v>
      </c>
      <c r="F425" s="188" t="s">
        <v>921</v>
      </c>
      <c r="G425" s="188" t="s">
        <v>912</v>
      </c>
      <c r="H425" s="188" t="s">
        <v>3319</v>
      </c>
      <c r="I425" s="181">
        <f>SUMIFS(STIMA!$O$2:$O$48,STIMA!$G$2:$G$48,EP!I$1,STIMA!$E$2:$E$48,EP!$A425)</f>
        <v>0</v>
      </c>
      <c r="J425" s="182">
        <f t="shared" si="24"/>
        <v>0</v>
      </c>
      <c r="K425" s="181">
        <f>SUMIFS(STIMA!$O$2:$O$48,STIMA!$G$2:$G$48,EP!K$1,STIMA!$E$2:$E$48,EP!$A425)</f>
        <v>0</v>
      </c>
      <c r="L425" s="182">
        <f t="shared" si="25"/>
        <v>0</v>
      </c>
      <c r="M425" s="183">
        <f t="shared" si="26"/>
        <v>0</v>
      </c>
      <c r="N425" s="182">
        <f t="shared" si="27"/>
        <v>0</v>
      </c>
      <c r="Q425" s="184"/>
    </row>
    <row r="426" spans="1:17" ht="12" customHeight="1" x14ac:dyDescent="0.2">
      <c r="A426" s="188" t="s">
        <v>922</v>
      </c>
      <c r="B426" s="188" t="s">
        <v>923</v>
      </c>
      <c r="C426" s="188" t="s">
        <v>159</v>
      </c>
      <c r="D426" s="189">
        <v>128</v>
      </c>
      <c r="E426" s="188" t="s">
        <v>913</v>
      </c>
      <c r="F426" s="188" t="s">
        <v>921</v>
      </c>
      <c r="G426" s="188" t="s">
        <v>912</v>
      </c>
      <c r="H426" s="188" t="s">
        <v>3319</v>
      </c>
      <c r="I426" s="181">
        <f>SUMIFS(STIMA!$O$2:$O$48,STIMA!$G$2:$G$48,EP!I$1,STIMA!$E$2:$E$48,EP!$A426)</f>
        <v>0</v>
      </c>
      <c r="J426" s="182">
        <f t="shared" si="24"/>
        <v>0</v>
      </c>
      <c r="K426" s="181">
        <f>SUMIFS(STIMA!$O$2:$O$48,STIMA!$G$2:$G$48,EP!K$1,STIMA!$E$2:$E$48,EP!$A426)</f>
        <v>0</v>
      </c>
      <c r="L426" s="182">
        <f t="shared" si="25"/>
        <v>0</v>
      </c>
      <c r="M426" s="183">
        <f t="shared" si="26"/>
        <v>0</v>
      </c>
      <c r="N426" s="182">
        <f t="shared" si="27"/>
        <v>0</v>
      </c>
      <c r="Q426" s="184"/>
    </row>
    <row r="427" spans="1:17" ht="12" customHeight="1" x14ac:dyDescent="0.2">
      <c r="A427" s="188" t="s">
        <v>924</v>
      </c>
      <c r="B427" s="188" t="s">
        <v>925</v>
      </c>
      <c r="C427" s="188" t="s">
        <v>176</v>
      </c>
      <c r="D427" s="189">
        <v>13.69</v>
      </c>
      <c r="E427" s="188" t="s">
        <v>913</v>
      </c>
      <c r="F427" s="188" t="s">
        <v>921</v>
      </c>
      <c r="G427" s="188" t="s">
        <v>912</v>
      </c>
      <c r="H427" s="188" t="s">
        <v>3319</v>
      </c>
      <c r="I427" s="181">
        <f>SUMIFS(STIMA!$O$2:$O$48,STIMA!$G$2:$G$48,EP!I$1,STIMA!$E$2:$E$48,EP!$A427)</f>
        <v>0</v>
      </c>
      <c r="J427" s="182">
        <f t="shared" si="24"/>
        <v>0</v>
      </c>
      <c r="K427" s="181">
        <f>SUMIFS(STIMA!$O$2:$O$48,STIMA!$G$2:$G$48,EP!K$1,STIMA!$E$2:$E$48,EP!$A427)</f>
        <v>0</v>
      </c>
      <c r="L427" s="182">
        <f t="shared" si="25"/>
        <v>0</v>
      </c>
      <c r="M427" s="183">
        <f t="shared" si="26"/>
        <v>0</v>
      </c>
      <c r="N427" s="182">
        <f t="shared" si="27"/>
        <v>0</v>
      </c>
      <c r="Q427" s="184"/>
    </row>
    <row r="428" spans="1:17" ht="12" customHeight="1" x14ac:dyDescent="0.2">
      <c r="A428" s="188" t="s">
        <v>926</v>
      </c>
      <c r="B428" s="188" t="s">
        <v>927</v>
      </c>
      <c r="C428" s="188" t="s">
        <v>159</v>
      </c>
      <c r="D428" s="189">
        <v>138.33000000000001</v>
      </c>
      <c r="E428" s="188" t="s">
        <v>913</v>
      </c>
      <c r="F428" s="188" t="s">
        <v>921</v>
      </c>
      <c r="G428" s="188" t="s">
        <v>912</v>
      </c>
      <c r="H428" s="188" t="s">
        <v>3319</v>
      </c>
      <c r="I428" s="181">
        <f>SUMIFS(STIMA!$O$2:$O$48,STIMA!$G$2:$G$48,EP!I$1,STIMA!$E$2:$E$48,EP!$A428)</f>
        <v>668.631888</v>
      </c>
      <c r="J428" s="182">
        <f t="shared" si="24"/>
        <v>0.10868553047942402</v>
      </c>
      <c r="K428" s="181">
        <f>SUMIFS(STIMA!$O$2:$O$48,STIMA!$G$2:$G$48,EP!K$1,STIMA!$E$2:$E$48,EP!$A428)</f>
        <v>0</v>
      </c>
      <c r="L428" s="182">
        <f t="shared" si="25"/>
        <v>0</v>
      </c>
      <c r="M428" s="183">
        <f t="shared" si="26"/>
        <v>668.631888</v>
      </c>
      <c r="N428" s="182">
        <f t="shared" si="27"/>
        <v>9.8443882173303424E-2</v>
      </c>
      <c r="Q428" s="184"/>
    </row>
    <row r="429" spans="1:17" ht="12" customHeight="1" x14ac:dyDescent="0.2">
      <c r="A429" s="188" t="s">
        <v>928</v>
      </c>
      <c r="B429" s="188" t="s">
        <v>929</v>
      </c>
      <c r="C429" s="188" t="s">
        <v>176</v>
      </c>
      <c r="D429" s="189">
        <v>14.72</v>
      </c>
      <c r="E429" s="188" t="s">
        <v>913</v>
      </c>
      <c r="F429" s="188" t="s">
        <v>921</v>
      </c>
      <c r="G429" s="188" t="s">
        <v>912</v>
      </c>
      <c r="H429" s="188" t="s">
        <v>3319</v>
      </c>
      <c r="I429" s="181">
        <f>SUMIFS(STIMA!$O$2:$O$48,STIMA!$G$2:$G$48,EP!I$1,STIMA!$E$2:$E$48,EP!$A429)</f>
        <v>0</v>
      </c>
      <c r="J429" s="182">
        <f t="shared" si="24"/>
        <v>0</v>
      </c>
      <c r="K429" s="181">
        <f>SUMIFS(STIMA!$O$2:$O$48,STIMA!$G$2:$G$48,EP!K$1,STIMA!$E$2:$E$48,EP!$A429)</f>
        <v>0</v>
      </c>
      <c r="L429" s="182">
        <f t="shared" si="25"/>
        <v>0</v>
      </c>
      <c r="M429" s="183">
        <f t="shared" si="26"/>
        <v>0</v>
      </c>
      <c r="N429" s="182">
        <f t="shared" si="27"/>
        <v>0</v>
      </c>
      <c r="Q429" s="184"/>
    </row>
    <row r="430" spans="1:17" ht="12" customHeight="1" x14ac:dyDescent="0.2">
      <c r="A430" s="188" t="s">
        <v>930</v>
      </c>
      <c r="B430" s="188" t="s">
        <v>931</v>
      </c>
      <c r="C430" s="188" t="s">
        <v>159</v>
      </c>
      <c r="D430" s="189">
        <v>144.22</v>
      </c>
      <c r="E430" s="188" t="s">
        <v>913</v>
      </c>
      <c r="F430" s="188" t="s">
        <v>921</v>
      </c>
      <c r="G430" s="188" t="s">
        <v>912</v>
      </c>
      <c r="H430" s="188" t="s">
        <v>3319</v>
      </c>
      <c r="I430" s="181">
        <f>SUMIFS(STIMA!$O$2:$O$48,STIMA!$G$2:$G$48,EP!I$1,STIMA!$E$2:$E$48,EP!$A430)</f>
        <v>0</v>
      </c>
      <c r="J430" s="182">
        <f t="shared" si="24"/>
        <v>0</v>
      </c>
      <c r="K430" s="181">
        <f>SUMIFS(STIMA!$O$2:$O$48,STIMA!$G$2:$G$48,EP!K$1,STIMA!$E$2:$E$48,EP!$A430)</f>
        <v>0</v>
      </c>
      <c r="L430" s="182">
        <f t="shared" si="25"/>
        <v>0</v>
      </c>
      <c r="M430" s="183">
        <f t="shared" si="26"/>
        <v>0</v>
      </c>
      <c r="N430" s="182">
        <f t="shared" si="27"/>
        <v>0</v>
      </c>
      <c r="Q430" s="184"/>
    </row>
    <row r="431" spans="1:17" ht="12" customHeight="1" x14ac:dyDescent="0.2">
      <c r="A431" s="188" t="s">
        <v>932</v>
      </c>
      <c r="B431" s="188" t="s">
        <v>933</v>
      </c>
      <c r="C431" s="190" t="s">
        <v>176</v>
      </c>
      <c r="D431" s="189">
        <v>15.31</v>
      </c>
      <c r="E431" s="188" t="s">
        <v>913</v>
      </c>
      <c r="F431" s="188" t="s">
        <v>921</v>
      </c>
      <c r="G431" s="188" t="s">
        <v>912</v>
      </c>
      <c r="H431" s="188" t="s">
        <v>3319</v>
      </c>
      <c r="I431" s="181">
        <f>SUMIFS(STIMA!$O$2:$O$48,STIMA!$G$2:$G$48,EP!I$1,STIMA!$E$2:$E$48,EP!$A431)</f>
        <v>0</v>
      </c>
      <c r="J431" s="182">
        <f t="shared" si="24"/>
        <v>0</v>
      </c>
      <c r="K431" s="181">
        <f>SUMIFS(STIMA!$O$2:$O$48,STIMA!$G$2:$G$48,EP!K$1,STIMA!$E$2:$E$48,EP!$A431)</f>
        <v>0</v>
      </c>
      <c r="L431" s="182">
        <f t="shared" si="25"/>
        <v>0</v>
      </c>
      <c r="M431" s="183">
        <f t="shared" si="26"/>
        <v>0</v>
      </c>
      <c r="N431" s="182">
        <f t="shared" si="27"/>
        <v>0</v>
      </c>
      <c r="Q431" s="184"/>
    </row>
    <row r="432" spans="1:17" ht="12" customHeight="1" x14ac:dyDescent="0.2">
      <c r="A432" s="188" t="s">
        <v>934</v>
      </c>
      <c r="B432" s="188" t="s">
        <v>935</v>
      </c>
      <c r="C432" s="188"/>
      <c r="D432" s="189"/>
      <c r="E432" s="188" t="s">
        <v>913</v>
      </c>
      <c r="F432" s="188" t="s">
        <v>936</v>
      </c>
      <c r="G432" s="188" t="s">
        <v>912</v>
      </c>
      <c r="H432" s="188" t="s">
        <v>3319</v>
      </c>
      <c r="I432" s="181">
        <f>SUMIFS(STIMA!$O$2:$O$48,STIMA!$G$2:$G$48,EP!I$1,STIMA!$E$2:$E$48,EP!$A432)</f>
        <v>0</v>
      </c>
      <c r="J432" s="182">
        <f t="shared" si="24"/>
        <v>0</v>
      </c>
      <c r="K432" s="181">
        <f>SUMIFS(STIMA!$O$2:$O$48,STIMA!$G$2:$G$48,EP!K$1,STIMA!$E$2:$E$48,EP!$A432)</f>
        <v>0</v>
      </c>
      <c r="L432" s="182">
        <f t="shared" si="25"/>
        <v>0</v>
      </c>
      <c r="M432" s="183">
        <f t="shared" si="26"/>
        <v>0</v>
      </c>
      <c r="N432" s="182">
        <f t="shared" si="27"/>
        <v>0</v>
      </c>
      <c r="Q432" s="184"/>
    </row>
    <row r="433" spans="1:17" ht="12" customHeight="1" x14ac:dyDescent="0.2">
      <c r="A433" s="188" t="s">
        <v>937</v>
      </c>
      <c r="B433" s="188" t="s">
        <v>938</v>
      </c>
      <c r="C433" s="188" t="s">
        <v>159</v>
      </c>
      <c r="D433" s="189">
        <v>140.41999999999999</v>
      </c>
      <c r="E433" s="188" t="s">
        <v>913</v>
      </c>
      <c r="F433" s="188" t="s">
        <v>936</v>
      </c>
      <c r="G433" s="188" t="s">
        <v>912</v>
      </c>
      <c r="H433" s="188" t="s">
        <v>3319</v>
      </c>
      <c r="I433" s="181">
        <f>SUMIFS(STIMA!$O$2:$O$48,STIMA!$G$2:$G$48,EP!I$1,STIMA!$E$2:$E$48,EP!$A433)</f>
        <v>0</v>
      </c>
      <c r="J433" s="182">
        <f t="shared" si="24"/>
        <v>0</v>
      </c>
      <c r="K433" s="181">
        <f>SUMIFS(STIMA!$O$2:$O$48,STIMA!$G$2:$G$48,EP!K$1,STIMA!$E$2:$E$48,EP!$A433)</f>
        <v>0</v>
      </c>
      <c r="L433" s="182">
        <f t="shared" si="25"/>
        <v>0</v>
      </c>
      <c r="M433" s="183">
        <f t="shared" si="26"/>
        <v>0</v>
      </c>
      <c r="N433" s="182">
        <f t="shared" si="27"/>
        <v>0</v>
      </c>
      <c r="Q433" s="186"/>
    </row>
    <row r="434" spans="1:17" ht="12" customHeight="1" x14ac:dyDescent="0.2">
      <c r="A434" s="188" t="s">
        <v>939</v>
      </c>
      <c r="B434" s="188" t="s">
        <v>940</v>
      </c>
      <c r="C434" s="188" t="s">
        <v>176</v>
      </c>
      <c r="D434" s="189">
        <v>6.19</v>
      </c>
      <c r="E434" s="188" t="s">
        <v>913</v>
      </c>
      <c r="F434" s="188" t="s">
        <v>936</v>
      </c>
      <c r="G434" s="188" t="s">
        <v>912</v>
      </c>
      <c r="H434" s="188" t="s">
        <v>3319</v>
      </c>
      <c r="I434" s="181">
        <f>SUMIFS(STIMA!$O$2:$O$48,STIMA!$G$2:$G$48,EP!I$1,STIMA!$E$2:$E$48,EP!$A434)</f>
        <v>0</v>
      </c>
      <c r="J434" s="182">
        <f t="shared" si="24"/>
        <v>0</v>
      </c>
      <c r="K434" s="181">
        <f>SUMIFS(STIMA!$O$2:$O$48,STIMA!$G$2:$G$48,EP!K$1,STIMA!$E$2:$E$48,EP!$A434)</f>
        <v>0</v>
      </c>
      <c r="L434" s="182">
        <f t="shared" si="25"/>
        <v>0</v>
      </c>
      <c r="M434" s="183">
        <f t="shared" si="26"/>
        <v>0</v>
      </c>
      <c r="N434" s="182">
        <f t="shared" si="27"/>
        <v>0</v>
      </c>
      <c r="Q434" s="184"/>
    </row>
    <row r="435" spans="1:17" ht="12" customHeight="1" x14ac:dyDescent="0.2">
      <c r="A435" s="188" t="s">
        <v>941</v>
      </c>
      <c r="B435" s="188" t="s">
        <v>942</v>
      </c>
      <c r="C435" s="188" t="s">
        <v>176</v>
      </c>
      <c r="D435" s="189">
        <v>7.57</v>
      </c>
      <c r="E435" s="188" t="s">
        <v>913</v>
      </c>
      <c r="F435" s="188" t="s">
        <v>936</v>
      </c>
      <c r="G435" s="188" t="s">
        <v>912</v>
      </c>
      <c r="H435" s="188" t="s">
        <v>3319</v>
      </c>
      <c r="I435" s="181">
        <f>SUMIFS(STIMA!$O$2:$O$48,STIMA!$G$2:$G$48,EP!I$1,STIMA!$E$2:$E$48,EP!$A435)</f>
        <v>0</v>
      </c>
      <c r="J435" s="182">
        <f t="shared" si="24"/>
        <v>0</v>
      </c>
      <c r="K435" s="181">
        <f>SUMIFS(STIMA!$O$2:$O$48,STIMA!$G$2:$G$48,EP!K$1,STIMA!$E$2:$E$48,EP!$A435)</f>
        <v>0</v>
      </c>
      <c r="L435" s="182">
        <f t="shared" si="25"/>
        <v>0</v>
      </c>
      <c r="M435" s="183">
        <f t="shared" si="26"/>
        <v>0</v>
      </c>
      <c r="N435" s="182">
        <f t="shared" si="27"/>
        <v>0</v>
      </c>
      <c r="Q435" s="184"/>
    </row>
    <row r="436" spans="1:17" ht="12" customHeight="1" x14ac:dyDescent="0.2">
      <c r="A436" s="188" t="s">
        <v>943</v>
      </c>
      <c r="B436" s="188" t="s">
        <v>944</v>
      </c>
      <c r="C436" s="188" t="s">
        <v>176</v>
      </c>
      <c r="D436" s="189">
        <v>8.9700000000000006</v>
      </c>
      <c r="E436" s="188" t="s">
        <v>913</v>
      </c>
      <c r="F436" s="188" t="s">
        <v>936</v>
      </c>
      <c r="G436" s="188" t="s">
        <v>912</v>
      </c>
      <c r="H436" s="188" t="s">
        <v>3319</v>
      </c>
      <c r="I436" s="181">
        <f>SUMIFS(STIMA!$O$2:$O$48,STIMA!$G$2:$G$48,EP!I$1,STIMA!$E$2:$E$48,EP!$A436)</f>
        <v>0</v>
      </c>
      <c r="J436" s="182">
        <f t="shared" si="24"/>
        <v>0</v>
      </c>
      <c r="K436" s="181">
        <f>SUMIFS(STIMA!$O$2:$O$48,STIMA!$G$2:$G$48,EP!K$1,STIMA!$E$2:$E$48,EP!$A436)</f>
        <v>0</v>
      </c>
      <c r="L436" s="182">
        <f t="shared" si="25"/>
        <v>0</v>
      </c>
      <c r="M436" s="183">
        <f t="shared" si="26"/>
        <v>0</v>
      </c>
      <c r="N436" s="182">
        <f t="shared" si="27"/>
        <v>0</v>
      </c>
      <c r="Q436" s="184"/>
    </row>
    <row r="437" spans="1:17" ht="12" customHeight="1" x14ac:dyDescent="0.2">
      <c r="A437" s="188" t="s">
        <v>945</v>
      </c>
      <c r="B437" s="188" t="s">
        <v>946</v>
      </c>
      <c r="C437" s="188" t="s">
        <v>159</v>
      </c>
      <c r="D437" s="189">
        <v>152.34</v>
      </c>
      <c r="E437" s="188" t="s">
        <v>913</v>
      </c>
      <c r="F437" s="188" t="s">
        <v>936</v>
      </c>
      <c r="G437" s="188" t="s">
        <v>912</v>
      </c>
      <c r="H437" s="188" t="s">
        <v>3319</v>
      </c>
      <c r="I437" s="181">
        <f>SUMIFS(STIMA!$O$2:$O$48,STIMA!$G$2:$G$48,EP!I$1,STIMA!$E$2:$E$48,EP!$A437)</f>
        <v>361.59422400000005</v>
      </c>
      <c r="J437" s="182">
        <f t="shared" si="24"/>
        <v>5.8776825872438321E-2</v>
      </c>
      <c r="K437" s="181">
        <f>SUMIFS(STIMA!$O$2:$O$48,STIMA!$G$2:$G$48,EP!K$1,STIMA!$E$2:$E$48,EP!$A437)</f>
        <v>0</v>
      </c>
      <c r="L437" s="182">
        <f t="shared" si="25"/>
        <v>0</v>
      </c>
      <c r="M437" s="183">
        <f t="shared" si="26"/>
        <v>361.59422400000005</v>
      </c>
      <c r="N437" s="182">
        <f t="shared" si="27"/>
        <v>5.3238171587178459E-2</v>
      </c>
      <c r="Q437" s="184"/>
    </row>
    <row r="438" spans="1:17" ht="12" customHeight="1" x14ac:dyDescent="0.2">
      <c r="A438" s="188" t="s">
        <v>947</v>
      </c>
      <c r="B438" s="188" t="s">
        <v>948</v>
      </c>
      <c r="C438" s="188" t="s">
        <v>176</v>
      </c>
      <c r="D438" s="189">
        <v>6.66</v>
      </c>
      <c r="E438" s="188" t="s">
        <v>913</v>
      </c>
      <c r="F438" s="188" t="s">
        <v>936</v>
      </c>
      <c r="G438" s="188" t="s">
        <v>912</v>
      </c>
      <c r="H438" s="188" t="s">
        <v>3319</v>
      </c>
      <c r="I438" s="181">
        <f>SUMIFS(STIMA!$O$2:$O$48,STIMA!$G$2:$G$48,EP!I$1,STIMA!$E$2:$E$48,EP!$A438)</f>
        <v>0</v>
      </c>
      <c r="J438" s="182">
        <f t="shared" si="24"/>
        <v>0</v>
      </c>
      <c r="K438" s="181">
        <f>SUMIFS(STIMA!$O$2:$O$48,STIMA!$G$2:$G$48,EP!K$1,STIMA!$E$2:$E$48,EP!$A438)</f>
        <v>0</v>
      </c>
      <c r="L438" s="182">
        <f t="shared" si="25"/>
        <v>0</v>
      </c>
      <c r="M438" s="183">
        <f t="shared" si="26"/>
        <v>0</v>
      </c>
      <c r="N438" s="182">
        <f t="shared" si="27"/>
        <v>0</v>
      </c>
      <c r="Q438" s="184"/>
    </row>
    <row r="439" spans="1:17" ht="12" customHeight="1" x14ac:dyDescent="0.2">
      <c r="A439" s="188" t="s">
        <v>949</v>
      </c>
      <c r="B439" s="188" t="s">
        <v>950</v>
      </c>
      <c r="C439" s="188" t="s">
        <v>176</v>
      </c>
      <c r="D439" s="189">
        <v>8.17</v>
      </c>
      <c r="E439" s="188" t="s">
        <v>913</v>
      </c>
      <c r="F439" s="188" t="s">
        <v>936</v>
      </c>
      <c r="G439" s="188" t="s">
        <v>912</v>
      </c>
      <c r="H439" s="188" t="s">
        <v>3319</v>
      </c>
      <c r="I439" s="181">
        <f>SUMIFS(STIMA!$O$2:$O$48,STIMA!$G$2:$G$48,EP!I$1,STIMA!$E$2:$E$48,EP!$A439)</f>
        <v>0</v>
      </c>
      <c r="J439" s="182">
        <f t="shared" si="24"/>
        <v>0</v>
      </c>
      <c r="K439" s="181">
        <f>SUMIFS(STIMA!$O$2:$O$48,STIMA!$G$2:$G$48,EP!K$1,STIMA!$E$2:$E$48,EP!$A439)</f>
        <v>0</v>
      </c>
      <c r="L439" s="182">
        <f t="shared" si="25"/>
        <v>0</v>
      </c>
      <c r="M439" s="183">
        <f t="shared" si="26"/>
        <v>0</v>
      </c>
      <c r="N439" s="182">
        <f t="shared" si="27"/>
        <v>0</v>
      </c>
      <c r="Q439" s="184"/>
    </row>
    <row r="440" spans="1:17" ht="12" customHeight="1" x14ac:dyDescent="0.2">
      <c r="A440" s="188" t="s">
        <v>951</v>
      </c>
      <c r="B440" s="188" t="s">
        <v>952</v>
      </c>
      <c r="C440" s="188" t="s">
        <v>176</v>
      </c>
      <c r="D440" s="189">
        <v>9.69</v>
      </c>
      <c r="E440" s="188" t="s">
        <v>913</v>
      </c>
      <c r="F440" s="188" t="s">
        <v>936</v>
      </c>
      <c r="G440" s="188" t="s">
        <v>912</v>
      </c>
      <c r="H440" s="188" t="s">
        <v>3319</v>
      </c>
      <c r="I440" s="181">
        <f>SUMIFS(STIMA!$O$2:$O$48,STIMA!$G$2:$G$48,EP!I$1,STIMA!$E$2:$E$48,EP!$A440)</f>
        <v>0</v>
      </c>
      <c r="J440" s="182">
        <f t="shared" si="24"/>
        <v>0</v>
      </c>
      <c r="K440" s="181">
        <f>SUMIFS(STIMA!$O$2:$O$48,STIMA!$G$2:$G$48,EP!K$1,STIMA!$E$2:$E$48,EP!$A440)</f>
        <v>0</v>
      </c>
      <c r="L440" s="182">
        <f t="shared" si="25"/>
        <v>0</v>
      </c>
      <c r="M440" s="183">
        <f t="shared" si="26"/>
        <v>0</v>
      </c>
      <c r="N440" s="182">
        <f t="shared" si="27"/>
        <v>0</v>
      </c>
      <c r="Q440" s="184"/>
    </row>
    <row r="441" spans="1:17" ht="12" customHeight="1" x14ac:dyDescent="0.2">
      <c r="A441" s="188" t="s">
        <v>953</v>
      </c>
      <c r="B441" s="188" t="s">
        <v>954</v>
      </c>
      <c r="C441" s="190" t="s">
        <v>159</v>
      </c>
      <c r="D441" s="189">
        <v>159.16</v>
      </c>
      <c r="E441" s="188" t="s">
        <v>913</v>
      </c>
      <c r="F441" s="188" t="s">
        <v>936</v>
      </c>
      <c r="G441" s="188" t="s">
        <v>912</v>
      </c>
      <c r="H441" s="188" t="s">
        <v>3319</v>
      </c>
      <c r="I441" s="181">
        <f>SUMIFS(STIMA!$O$2:$O$48,STIMA!$G$2:$G$48,EP!I$1,STIMA!$E$2:$E$48,EP!$A441)</f>
        <v>0</v>
      </c>
      <c r="J441" s="182">
        <f t="shared" si="24"/>
        <v>0</v>
      </c>
      <c r="K441" s="181">
        <f>SUMIFS(STIMA!$O$2:$O$48,STIMA!$G$2:$G$48,EP!K$1,STIMA!$E$2:$E$48,EP!$A441)</f>
        <v>0</v>
      </c>
      <c r="L441" s="182">
        <f t="shared" si="25"/>
        <v>0</v>
      </c>
      <c r="M441" s="183">
        <f t="shared" si="26"/>
        <v>0</v>
      </c>
      <c r="N441" s="182">
        <f t="shared" si="27"/>
        <v>0</v>
      </c>
      <c r="Q441" s="184"/>
    </row>
    <row r="442" spans="1:17" ht="12" customHeight="1" x14ac:dyDescent="0.2">
      <c r="A442" s="188" t="s">
        <v>955</v>
      </c>
      <c r="B442" s="188" t="s">
        <v>956</v>
      </c>
      <c r="C442" s="188" t="s">
        <v>176</v>
      </c>
      <c r="D442" s="189">
        <v>6.94</v>
      </c>
      <c r="E442" s="188" t="s">
        <v>913</v>
      </c>
      <c r="F442" s="188" t="s">
        <v>936</v>
      </c>
      <c r="G442" s="188" t="s">
        <v>912</v>
      </c>
      <c r="H442" s="188" t="s">
        <v>3319</v>
      </c>
      <c r="I442" s="181">
        <f>SUMIFS(STIMA!$O$2:$O$48,STIMA!$G$2:$G$48,EP!I$1,STIMA!$E$2:$E$48,EP!$A442)</f>
        <v>0</v>
      </c>
      <c r="J442" s="182">
        <f t="shared" si="24"/>
        <v>0</v>
      </c>
      <c r="K442" s="181">
        <f>SUMIFS(STIMA!$O$2:$O$48,STIMA!$G$2:$G$48,EP!K$1,STIMA!$E$2:$E$48,EP!$A442)</f>
        <v>0</v>
      </c>
      <c r="L442" s="182">
        <f t="shared" si="25"/>
        <v>0</v>
      </c>
      <c r="M442" s="183">
        <f t="shared" si="26"/>
        <v>0</v>
      </c>
      <c r="N442" s="182">
        <f t="shared" si="27"/>
        <v>0</v>
      </c>
      <c r="Q442" s="184"/>
    </row>
    <row r="443" spans="1:17" ht="12" customHeight="1" x14ac:dyDescent="0.2">
      <c r="A443" s="188" t="s">
        <v>957</v>
      </c>
      <c r="B443" s="188" t="s">
        <v>958</v>
      </c>
      <c r="C443" s="188" t="s">
        <v>176</v>
      </c>
      <c r="D443" s="189">
        <v>8.51</v>
      </c>
      <c r="E443" s="188" t="s">
        <v>913</v>
      </c>
      <c r="F443" s="188" t="s">
        <v>936</v>
      </c>
      <c r="G443" s="188" t="s">
        <v>912</v>
      </c>
      <c r="H443" s="188" t="s">
        <v>3319</v>
      </c>
      <c r="I443" s="181">
        <f>SUMIFS(STIMA!$O$2:$O$48,STIMA!$G$2:$G$48,EP!I$1,STIMA!$E$2:$E$48,EP!$A443)</f>
        <v>0</v>
      </c>
      <c r="J443" s="182">
        <f t="shared" si="24"/>
        <v>0</v>
      </c>
      <c r="K443" s="181">
        <f>SUMIFS(STIMA!$O$2:$O$48,STIMA!$G$2:$G$48,EP!K$1,STIMA!$E$2:$E$48,EP!$A443)</f>
        <v>0</v>
      </c>
      <c r="L443" s="182">
        <f t="shared" si="25"/>
        <v>0</v>
      </c>
      <c r="M443" s="183">
        <f t="shared" si="26"/>
        <v>0</v>
      </c>
      <c r="N443" s="182">
        <f t="shared" si="27"/>
        <v>0</v>
      </c>
      <c r="Q443" s="184"/>
    </row>
    <row r="444" spans="1:17" ht="12" customHeight="1" x14ac:dyDescent="0.2">
      <c r="A444" s="188" t="s">
        <v>959</v>
      </c>
      <c r="B444" s="188" t="s">
        <v>960</v>
      </c>
      <c r="C444" s="188" t="s">
        <v>176</v>
      </c>
      <c r="D444" s="189">
        <v>10.1</v>
      </c>
      <c r="E444" s="188" t="s">
        <v>913</v>
      </c>
      <c r="F444" s="188" t="s">
        <v>936</v>
      </c>
      <c r="G444" s="188" t="s">
        <v>912</v>
      </c>
      <c r="H444" s="188" t="s">
        <v>3319</v>
      </c>
      <c r="I444" s="181">
        <f>SUMIFS(STIMA!$O$2:$O$48,STIMA!$G$2:$G$48,EP!I$1,STIMA!$E$2:$E$48,EP!$A444)</f>
        <v>0</v>
      </c>
      <c r="J444" s="182">
        <f t="shared" si="24"/>
        <v>0</v>
      </c>
      <c r="K444" s="181">
        <f>SUMIFS(STIMA!$O$2:$O$48,STIMA!$G$2:$G$48,EP!K$1,STIMA!$E$2:$E$48,EP!$A444)</f>
        <v>0</v>
      </c>
      <c r="L444" s="182">
        <f t="shared" si="25"/>
        <v>0</v>
      </c>
      <c r="M444" s="183">
        <f t="shared" si="26"/>
        <v>0</v>
      </c>
      <c r="N444" s="182">
        <f t="shared" si="27"/>
        <v>0</v>
      </c>
      <c r="Q444" s="184"/>
    </row>
    <row r="445" spans="1:17" ht="12" customHeight="1" x14ac:dyDescent="0.2">
      <c r="A445" s="188" t="s">
        <v>961</v>
      </c>
      <c r="B445" s="188" t="s">
        <v>962</v>
      </c>
      <c r="C445" s="188"/>
      <c r="D445" s="189"/>
      <c r="E445" s="188" t="s">
        <v>913</v>
      </c>
      <c r="F445" s="188" t="s">
        <v>963</v>
      </c>
      <c r="G445" s="188" t="s">
        <v>912</v>
      </c>
      <c r="H445" s="188" t="s">
        <v>3319</v>
      </c>
      <c r="I445" s="181">
        <f>SUMIFS(STIMA!$O$2:$O$48,STIMA!$G$2:$G$48,EP!I$1,STIMA!$E$2:$E$48,EP!$A445)</f>
        <v>0</v>
      </c>
      <c r="J445" s="182">
        <f t="shared" si="24"/>
        <v>0</v>
      </c>
      <c r="K445" s="181">
        <f>SUMIFS(STIMA!$O$2:$O$48,STIMA!$G$2:$G$48,EP!K$1,STIMA!$E$2:$E$48,EP!$A445)</f>
        <v>0</v>
      </c>
      <c r="L445" s="182">
        <f t="shared" si="25"/>
        <v>0</v>
      </c>
      <c r="M445" s="183">
        <f t="shared" si="26"/>
        <v>0</v>
      </c>
      <c r="N445" s="182">
        <f t="shared" si="27"/>
        <v>0</v>
      </c>
      <c r="Q445" s="184"/>
    </row>
    <row r="446" spans="1:17" ht="12" customHeight="1" x14ac:dyDescent="0.2">
      <c r="A446" s="188" t="s">
        <v>964</v>
      </c>
      <c r="B446" s="188" t="s">
        <v>965</v>
      </c>
      <c r="C446" s="190" t="s">
        <v>159</v>
      </c>
      <c r="D446" s="189">
        <v>152.75</v>
      </c>
      <c r="E446" s="188" t="s">
        <v>913</v>
      </c>
      <c r="F446" s="188" t="s">
        <v>963</v>
      </c>
      <c r="G446" s="188" t="s">
        <v>912</v>
      </c>
      <c r="H446" s="188" t="s">
        <v>3319</v>
      </c>
      <c r="I446" s="181">
        <f>SUMIFS(STIMA!$O$2:$O$48,STIMA!$G$2:$G$48,EP!I$1,STIMA!$E$2:$E$48,EP!$A446)</f>
        <v>0</v>
      </c>
      <c r="J446" s="182">
        <f t="shared" si="24"/>
        <v>0</v>
      </c>
      <c r="K446" s="181">
        <f>SUMIFS(STIMA!$O$2:$O$48,STIMA!$G$2:$G$48,EP!K$1,STIMA!$E$2:$E$48,EP!$A446)</f>
        <v>0</v>
      </c>
      <c r="L446" s="182">
        <f t="shared" si="25"/>
        <v>0</v>
      </c>
      <c r="M446" s="183">
        <f t="shared" si="26"/>
        <v>0</v>
      </c>
      <c r="N446" s="182">
        <f t="shared" si="27"/>
        <v>0</v>
      </c>
      <c r="Q446" s="184"/>
    </row>
    <row r="447" spans="1:17" ht="12" customHeight="1" x14ac:dyDescent="0.2">
      <c r="A447" s="188" t="s">
        <v>966</v>
      </c>
      <c r="B447" s="188" t="s">
        <v>967</v>
      </c>
      <c r="C447" s="188" t="s">
        <v>176</v>
      </c>
      <c r="D447" s="189">
        <v>5.27</v>
      </c>
      <c r="E447" s="188" t="s">
        <v>913</v>
      </c>
      <c r="F447" s="188" t="s">
        <v>963</v>
      </c>
      <c r="G447" s="188" t="s">
        <v>912</v>
      </c>
      <c r="H447" s="188" t="s">
        <v>3319</v>
      </c>
      <c r="I447" s="181">
        <f>SUMIFS(STIMA!$O$2:$O$48,STIMA!$G$2:$G$48,EP!I$1,STIMA!$E$2:$E$48,EP!$A447)</f>
        <v>0</v>
      </c>
      <c r="J447" s="182">
        <f t="shared" si="24"/>
        <v>0</v>
      </c>
      <c r="K447" s="181">
        <f>SUMIFS(STIMA!$O$2:$O$48,STIMA!$G$2:$G$48,EP!K$1,STIMA!$E$2:$E$48,EP!$A447)</f>
        <v>0</v>
      </c>
      <c r="L447" s="182">
        <f t="shared" si="25"/>
        <v>0</v>
      </c>
      <c r="M447" s="183">
        <f t="shared" si="26"/>
        <v>0</v>
      </c>
      <c r="N447" s="182">
        <f t="shared" si="27"/>
        <v>0</v>
      </c>
      <c r="Q447" s="184"/>
    </row>
    <row r="448" spans="1:17" ht="12" customHeight="1" x14ac:dyDescent="0.2">
      <c r="A448" s="188" t="s">
        <v>968</v>
      </c>
      <c r="B448" s="188" t="s">
        <v>969</v>
      </c>
      <c r="C448" s="188" t="s">
        <v>159</v>
      </c>
      <c r="D448" s="189">
        <v>165.92</v>
      </c>
      <c r="E448" s="188" t="s">
        <v>913</v>
      </c>
      <c r="F448" s="188" t="s">
        <v>963</v>
      </c>
      <c r="G448" s="188" t="s">
        <v>912</v>
      </c>
      <c r="H448" s="188" t="s">
        <v>3319</v>
      </c>
      <c r="I448" s="181">
        <f>SUMIFS(STIMA!$O$2:$O$48,STIMA!$G$2:$G$48,EP!I$1,STIMA!$E$2:$E$48,EP!$A448)</f>
        <v>0</v>
      </c>
      <c r="J448" s="182">
        <f t="shared" si="24"/>
        <v>0</v>
      </c>
      <c r="K448" s="181">
        <f>SUMIFS(STIMA!$O$2:$O$48,STIMA!$G$2:$G$48,EP!K$1,STIMA!$E$2:$E$48,EP!$A448)</f>
        <v>0</v>
      </c>
      <c r="L448" s="182">
        <f t="shared" si="25"/>
        <v>0</v>
      </c>
      <c r="M448" s="183">
        <f t="shared" si="26"/>
        <v>0</v>
      </c>
      <c r="N448" s="182">
        <f t="shared" si="27"/>
        <v>0</v>
      </c>
      <c r="Q448" s="184"/>
    </row>
    <row r="449" spans="1:17" ht="12" customHeight="1" x14ac:dyDescent="0.2">
      <c r="A449" s="188" t="s">
        <v>970</v>
      </c>
      <c r="B449" s="188" t="s">
        <v>971</v>
      </c>
      <c r="C449" s="188" t="s">
        <v>176</v>
      </c>
      <c r="D449" s="189">
        <v>5.66</v>
      </c>
      <c r="E449" s="188" t="s">
        <v>913</v>
      </c>
      <c r="F449" s="188" t="s">
        <v>963</v>
      </c>
      <c r="G449" s="188" t="s">
        <v>912</v>
      </c>
      <c r="H449" s="188" t="s">
        <v>3319</v>
      </c>
      <c r="I449" s="181">
        <f>SUMIFS(STIMA!$O$2:$O$48,STIMA!$G$2:$G$48,EP!I$1,STIMA!$E$2:$E$48,EP!$A449)</f>
        <v>0</v>
      </c>
      <c r="J449" s="182">
        <f t="shared" si="24"/>
        <v>0</v>
      </c>
      <c r="K449" s="181">
        <f>SUMIFS(STIMA!$O$2:$O$48,STIMA!$G$2:$G$48,EP!K$1,STIMA!$E$2:$E$48,EP!$A449)</f>
        <v>0</v>
      </c>
      <c r="L449" s="182">
        <f t="shared" si="25"/>
        <v>0</v>
      </c>
      <c r="M449" s="183">
        <f t="shared" si="26"/>
        <v>0</v>
      </c>
      <c r="N449" s="182">
        <f t="shared" si="27"/>
        <v>0</v>
      </c>
      <c r="Q449" s="184"/>
    </row>
    <row r="450" spans="1:17" ht="12" customHeight="1" x14ac:dyDescent="0.2">
      <c r="A450" s="188" t="s">
        <v>972</v>
      </c>
      <c r="B450" s="188" t="s">
        <v>973</v>
      </c>
      <c r="C450" s="188" t="s">
        <v>159</v>
      </c>
      <c r="D450" s="189">
        <v>173.44</v>
      </c>
      <c r="E450" s="188" t="s">
        <v>913</v>
      </c>
      <c r="F450" s="188" t="s">
        <v>963</v>
      </c>
      <c r="G450" s="188" t="s">
        <v>912</v>
      </c>
      <c r="H450" s="188" t="s">
        <v>3319</v>
      </c>
      <c r="I450" s="181">
        <f>SUMIFS(STIMA!$O$2:$O$48,STIMA!$G$2:$G$48,EP!I$1,STIMA!$E$2:$E$48,EP!$A450)</f>
        <v>0</v>
      </c>
      <c r="J450" s="182">
        <f t="shared" ref="J450:J513" si="28">I450/$J$1</f>
        <v>0</v>
      </c>
      <c r="K450" s="181">
        <f>SUMIFS(STIMA!$O$2:$O$48,STIMA!$G$2:$G$48,EP!K$1,STIMA!$E$2:$E$48,EP!$A450)</f>
        <v>0</v>
      </c>
      <c r="L450" s="182">
        <f t="shared" ref="L450:L513" si="29">K450/$L$1</f>
        <v>0</v>
      </c>
      <c r="M450" s="183">
        <f t="shared" ref="M450:M513" si="30">I450+K450</f>
        <v>0</v>
      </c>
      <c r="N450" s="182">
        <f t="shared" ref="N450:N513" si="31">M450/$N$1</f>
        <v>0</v>
      </c>
      <c r="Q450" s="184"/>
    </row>
    <row r="451" spans="1:17" ht="12" customHeight="1" x14ac:dyDescent="0.2">
      <c r="A451" s="188" t="s">
        <v>974</v>
      </c>
      <c r="B451" s="188" t="s">
        <v>975</v>
      </c>
      <c r="C451" s="188" t="s">
        <v>176</v>
      </c>
      <c r="D451" s="189">
        <v>5.89</v>
      </c>
      <c r="E451" s="188" t="s">
        <v>913</v>
      </c>
      <c r="F451" s="188" t="s">
        <v>963</v>
      </c>
      <c r="G451" s="188" t="s">
        <v>912</v>
      </c>
      <c r="H451" s="188" t="s">
        <v>3319</v>
      </c>
      <c r="I451" s="181">
        <f>SUMIFS(STIMA!$O$2:$O$48,STIMA!$G$2:$G$48,EP!I$1,STIMA!$E$2:$E$48,EP!$A451)</f>
        <v>0</v>
      </c>
      <c r="J451" s="182">
        <f t="shared" si="28"/>
        <v>0</v>
      </c>
      <c r="K451" s="181">
        <f>SUMIFS(STIMA!$O$2:$O$48,STIMA!$G$2:$G$48,EP!K$1,STIMA!$E$2:$E$48,EP!$A451)</f>
        <v>0</v>
      </c>
      <c r="L451" s="182">
        <f t="shared" si="29"/>
        <v>0</v>
      </c>
      <c r="M451" s="183">
        <f t="shared" si="30"/>
        <v>0</v>
      </c>
      <c r="N451" s="182">
        <f t="shared" si="31"/>
        <v>0</v>
      </c>
      <c r="Q451" s="184"/>
    </row>
    <row r="452" spans="1:17" ht="12" customHeight="1" x14ac:dyDescent="0.2">
      <c r="A452" s="188" t="s">
        <v>976</v>
      </c>
      <c r="B452" s="188" t="s">
        <v>977</v>
      </c>
      <c r="C452" s="188"/>
      <c r="D452" s="189"/>
      <c r="E452" s="188" t="s">
        <v>913</v>
      </c>
      <c r="F452" s="188" t="s">
        <v>963</v>
      </c>
      <c r="G452" s="188" t="s">
        <v>912</v>
      </c>
      <c r="H452" s="188" t="s">
        <v>3319</v>
      </c>
      <c r="I452" s="181">
        <f>SUMIFS(STIMA!$O$2:$O$48,STIMA!$G$2:$G$48,EP!I$1,STIMA!$E$2:$E$48,EP!$A452)</f>
        <v>0</v>
      </c>
      <c r="J452" s="182">
        <f t="shared" si="28"/>
        <v>0</v>
      </c>
      <c r="K452" s="181">
        <f>SUMIFS(STIMA!$O$2:$O$48,STIMA!$G$2:$G$48,EP!K$1,STIMA!$E$2:$E$48,EP!$A452)</f>
        <v>0</v>
      </c>
      <c r="L452" s="182">
        <f t="shared" si="29"/>
        <v>0</v>
      </c>
      <c r="M452" s="183">
        <f t="shared" si="30"/>
        <v>0</v>
      </c>
      <c r="N452" s="182">
        <f t="shared" si="31"/>
        <v>0</v>
      </c>
      <c r="Q452" s="184"/>
    </row>
    <row r="453" spans="1:17" ht="12" customHeight="1" x14ac:dyDescent="0.2">
      <c r="A453" s="188" t="s">
        <v>978</v>
      </c>
      <c r="B453" s="188" t="s">
        <v>979</v>
      </c>
      <c r="C453" s="188" t="s">
        <v>159</v>
      </c>
      <c r="D453" s="189">
        <v>148.16999999999999</v>
      </c>
      <c r="E453" s="188" t="s">
        <v>913</v>
      </c>
      <c r="F453" s="188" t="s">
        <v>963</v>
      </c>
      <c r="G453" s="188" t="s">
        <v>912</v>
      </c>
      <c r="H453" s="188" t="s">
        <v>3319</v>
      </c>
      <c r="I453" s="181">
        <f>SUMIFS(STIMA!$O$2:$O$48,STIMA!$G$2:$G$48,EP!I$1,STIMA!$E$2:$E$48,EP!$A453)</f>
        <v>0</v>
      </c>
      <c r="J453" s="182">
        <f t="shared" si="28"/>
        <v>0</v>
      </c>
      <c r="K453" s="181">
        <f>SUMIFS(STIMA!$O$2:$O$48,STIMA!$G$2:$G$48,EP!K$1,STIMA!$E$2:$E$48,EP!$A453)</f>
        <v>0</v>
      </c>
      <c r="L453" s="182">
        <f t="shared" si="29"/>
        <v>0</v>
      </c>
      <c r="M453" s="183">
        <f t="shared" si="30"/>
        <v>0</v>
      </c>
      <c r="N453" s="182">
        <f t="shared" si="31"/>
        <v>0</v>
      </c>
      <c r="Q453" s="184"/>
    </row>
    <row r="454" spans="1:17" ht="12" customHeight="1" x14ac:dyDescent="0.2">
      <c r="A454" s="188" t="s">
        <v>980</v>
      </c>
      <c r="B454" s="188" t="s">
        <v>981</v>
      </c>
      <c r="C454" s="190" t="s">
        <v>176</v>
      </c>
      <c r="D454" s="189">
        <v>6.58</v>
      </c>
      <c r="E454" s="188" t="s">
        <v>913</v>
      </c>
      <c r="F454" s="188" t="s">
        <v>963</v>
      </c>
      <c r="G454" s="188" t="s">
        <v>912</v>
      </c>
      <c r="H454" s="188" t="s">
        <v>3319</v>
      </c>
      <c r="I454" s="181">
        <f>SUMIFS(STIMA!$O$2:$O$48,STIMA!$G$2:$G$48,EP!I$1,STIMA!$E$2:$E$48,EP!$A454)</f>
        <v>0</v>
      </c>
      <c r="J454" s="182">
        <f t="shared" si="28"/>
        <v>0</v>
      </c>
      <c r="K454" s="181">
        <f>SUMIFS(STIMA!$O$2:$O$48,STIMA!$G$2:$G$48,EP!K$1,STIMA!$E$2:$E$48,EP!$A454)</f>
        <v>0</v>
      </c>
      <c r="L454" s="182">
        <f t="shared" si="29"/>
        <v>0</v>
      </c>
      <c r="M454" s="183">
        <f t="shared" si="30"/>
        <v>0</v>
      </c>
      <c r="N454" s="182">
        <f t="shared" si="31"/>
        <v>0</v>
      </c>
      <c r="Q454" s="184"/>
    </row>
    <row r="455" spans="1:17" ht="12" customHeight="1" x14ac:dyDescent="0.2">
      <c r="A455" s="188" t="s">
        <v>982</v>
      </c>
      <c r="B455" s="188" t="s">
        <v>983</v>
      </c>
      <c r="C455" s="188" t="s">
        <v>176</v>
      </c>
      <c r="D455" s="189">
        <v>8.0399999999999991</v>
      </c>
      <c r="E455" s="188" t="s">
        <v>913</v>
      </c>
      <c r="F455" s="188" t="s">
        <v>963</v>
      </c>
      <c r="G455" s="188" t="s">
        <v>912</v>
      </c>
      <c r="H455" s="188" t="s">
        <v>3319</v>
      </c>
      <c r="I455" s="181">
        <f>SUMIFS(STIMA!$O$2:$O$48,STIMA!$G$2:$G$48,EP!I$1,STIMA!$E$2:$E$48,EP!$A455)</f>
        <v>0</v>
      </c>
      <c r="J455" s="182">
        <f t="shared" si="28"/>
        <v>0</v>
      </c>
      <c r="K455" s="181">
        <f>SUMIFS(STIMA!$O$2:$O$48,STIMA!$G$2:$G$48,EP!K$1,STIMA!$E$2:$E$48,EP!$A455)</f>
        <v>0</v>
      </c>
      <c r="L455" s="182">
        <f t="shared" si="29"/>
        <v>0</v>
      </c>
      <c r="M455" s="183">
        <f t="shared" si="30"/>
        <v>0</v>
      </c>
      <c r="N455" s="182">
        <f t="shared" si="31"/>
        <v>0</v>
      </c>
      <c r="Q455" s="184"/>
    </row>
    <row r="456" spans="1:17" ht="12" customHeight="1" x14ac:dyDescent="0.2">
      <c r="A456" s="188" t="s">
        <v>984</v>
      </c>
      <c r="B456" s="188" t="s">
        <v>985</v>
      </c>
      <c r="C456" s="190" t="s">
        <v>159</v>
      </c>
      <c r="D456" s="189">
        <v>160.6</v>
      </c>
      <c r="E456" s="188" t="s">
        <v>913</v>
      </c>
      <c r="F456" s="188" t="s">
        <v>963</v>
      </c>
      <c r="G456" s="188" t="s">
        <v>912</v>
      </c>
      <c r="H456" s="188" t="s">
        <v>3319</v>
      </c>
      <c r="I456" s="181">
        <f>SUMIFS(STIMA!$O$2:$O$48,STIMA!$G$2:$G$48,EP!I$1,STIMA!$E$2:$E$48,EP!$A456)</f>
        <v>0</v>
      </c>
      <c r="J456" s="182">
        <f t="shared" si="28"/>
        <v>0</v>
      </c>
      <c r="K456" s="181">
        <f>SUMIFS(STIMA!$O$2:$O$48,STIMA!$G$2:$G$48,EP!K$1,STIMA!$E$2:$E$48,EP!$A456)</f>
        <v>0</v>
      </c>
      <c r="L456" s="182">
        <f t="shared" si="29"/>
        <v>0</v>
      </c>
      <c r="M456" s="183">
        <f t="shared" si="30"/>
        <v>0</v>
      </c>
      <c r="N456" s="182">
        <f t="shared" si="31"/>
        <v>0</v>
      </c>
      <c r="Q456" s="184"/>
    </row>
    <row r="457" spans="1:17" ht="12" customHeight="1" x14ac:dyDescent="0.2">
      <c r="A457" s="188" t="s">
        <v>986</v>
      </c>
      <c r="B457" s="188" t="s">
        <v>987</v>
      </c>
      <c r="C457" s="188" t="s">
        <v>176</v>
      </c>
      <c r="D457" s="189">
        <v>7.08</v>
      </c>
      <c r="E457" s="188" t="s">
        <v>913</v>
      </c>
      <c r="F457" s="188" t="s">
        <v>963</v>
      </c>
      <c r="G457" s="188" t="s">
        <v>912</v>
      </c>
      <c r="H457" s="188" t="s">
        <v>3319</v>
      </c>
      <c r="I457" s="181">
        <f>SUMIFS(STIMA!$O$2:$O$48,STIMA!$G$2:$G$48,EP!I$1,STIMA!$E$2:$E$48,EP!$A457)</f>
        <v>0</v>
      </c>
      <c r="J457" s="182">
        <f t="shared" si="28"/>
        <v>0</v>
      </c>
      <c r="K457" s="181">
        <f>SUMIFS(STIMA!$O$2:$O$48,STIMA!$G$2:$G$48,EP!K$1,STIMA!$E$2:$E$48,EP!$A457)</f>
        <v>0</v>
      </c>
      <c r="L457" s="182">
        <f t="shared" si="29"/>
        <v>0</v>
      </c>
      <c r="M457" s="183">
        <f t="shared" si="30"/>
        <v>0</v>
      </c>
      <c r="N457" s="182">
        <f t="shared" si="31"/>
        <v>0</v>
      </c>
      <c r="Q457" s="184"/>
    </row>
    <row r="458" spans="1:17" ht="12" customHeight="1" x14ac:dyDescent="0.2">
      <c r="A458" s="188" t="s">
        <v>988</v>
      </c>
      <c r="B458" s="188" t="s">
        <v>989</v>
      </c>
      <c r="C458" s="188" t="s">
        <v>176</v>
      </c>
      <c r="D458" s="189">
        <v>8.67</v>
      </c>
      <c r="E458" s="188" t="s">
        <v>913</v>
      </c>
      <c r="F458" s="188" t="s">
        <v>963</v>
      </c>
      <c r="G458" s="188" t="s">
        <v>912</v>
      </c>
      <c r="H458" s="188" t="s">
        <v>3319</v>
      </c>
      <c r="I458" s="181">
        <f>SUMIFS(STIMA!$O$2:$O$48,STIMA!$G$2:$G$48,EP!I$1,STIMA!$E$2:$E$48,EP!$A458)</f>
        <v>0</v>
      </c>
      <c r="J458" s="182">
        <f t="shared" si="28"/>
        <v>0</v>
      </c>
      <c r="K458" s="181">
        <f>SUMIFS(STIMA!$O$2:$O$48,STIMA!$G$2:$G$48,EP!K$1,STIMA!$E$2:$E$48,EP!$A458)</f>
        <v>0</v>
      </c>
      <c r="L458" s="182">
        <f t="shared" si="29"/>
        <v>0</v>
      </c>
      <c r="M458" s="183">
        <f t="shared" si="30"/>
        <v>0</v>
      </c>
      <c r="N458" s="182">
        <f t="shared" si="31"/>
        <v>0</v>
      </c>
      <c r="Q458" s="184"/>
    </row>
    <row r="459" spans="1:17" ht="12" customHeight="1" x14ac:dyDescent="0.2">
      <c r="A459" s="188" t="s">
        <v>990</v>
      </c>
      <c r="B459" s="188" t="s">
        <v>991</v>
      </c>
      <c r="C459" s="190" t="s">
        <v>159</v>
      </c>
      <c r="D459" s="189">
        <v>167.7</v>
      </c>
      <c r="E459" s="188" t="s">
        <v>913</v>
      </c>
      <c r="F459" s="188" t="s">
        <v>963</v>
      </c>
      <c r="G459" s="188" t="s">
        <v>912</v>
      </c>
      <c r="H459" s="188" t="s">
        <v>3319</v>
      </c>
      <c r="I459" s="181">
        <f>SUMIFS(STIMA!$O$2:$O$48,STIMA!$G$2:$G$48,EP!I$1,STIMA!$E$2:$E$48,EP!$A459)</f>
        <v>0</v>
      </c>
      <c r="J459" s="182">
        <f t="shared" si="28"/>
        <v>0</v>
      </c>
      <c r="K459" s="181">
        <f>SUMIFS(STIMA!$O$2:$O$48,STIMA!$G$2:$G$48,EP!K$1,STIMA!$E$2:$E$48,EP!$A459)</f>
        <v>0</v>
      </c>
      <c r="L459" s="182">
        <f t="shared" si="29"/>
        <v>0</v>
      </c>
      <c r="M459" s="183">
        <f t="shared" si="30"/>
        <v>0</v>
      </c>
      <c r="N459" s="182">
        <f t="shared" si="31"/>
        <v>0</v>
      </c>
      <c r="Q459" s="184"/>
    </row>
    <row r="460" spans="1:17" ht="12" customHeight="1" x14ac:dyDescent="0.2">
      <c r="A460" s="188" t="s">
        <v>992</v>
      </c>
      <c r="B460" s="188" t="s">
        <v>993</v>
      </c>
      <c r="C460" s="188" t="s">
        <v>176</v>
      </c>
      <c r="D460" s="189">
        <v>7.36</v>
      </c>
      <c r="E460" s="188" t="s">
        <v>913</v>
      </c>
      <c r="F460" s="188" t="s">
        <v>963</v>
      </c>
      <c r="G460" s="188" t="s">
        <v>912</v>
      </c>
      <c r="H460" s="188" t="s">
        <v>3319</v>
      </c>
      <c r="I460" s="181">
        <f>SUMIFS(STIMA!$O$2:$O$48,STIMA!$G$2:$G$48,EP!I$1,STIMA!$E$2:$E$48,EP!$A460)</f>
        <v>0</v>
      </c>
      <c r="J460" s="182">
        <f t="shared" si="28"/>
        <v>0</v>
      </c>
      <c r="K460" s="181">
        <f>SUMIFS(STIMA!$O$2:$O$48,STIMA!$G$2:$G$48,EP!K$1,STIMA!$E$2:$E$48,EP!$A460)</f>
        <v>0</v>
      </c>
      <c r="L460" s="182">
        <f t="shared" si="29"/>
        <v>0</v>
      </c>
      <c r="M460" s="183">
        <f t="shared" si="30"/>
        <v>0</v>
      </c>
      <c r="N460" s="182">
        <f t="shared" si="31"/>
        <v>0</v>
      </c>
      <c r="Q460" s="184"/>
    </row>
    <row r="461" spans="1:17" ht="12" customHeight="1" x14ac:dyDescent="0.2">
      <c r="A461" s="188" t="s">
        <v>994</v>
      </c>
      <c r="B461" s="188" t="s">
        <v>995</v>
      </c>
      <c r="C461" s="188" t="s">
        <v>176</v>
      </c>
      <c r="D461" s="189">
        <v>9.02</v>
      </c>
      <c r="E461" s="188" t="s">
        <v>913</v>
      </c>
      <c r="F461" s="188" t="s">
        <v>963</v>
      </c>
      <c r="G461" s="188" t="s">
        <v>912</v>
      </c>
      <c r="H461" s="188" t="s">
        <v>3319</v>
      </c>
      <c r="I461" s="181">
        <f>SUMIFS(STIMA!$O$2:$O$48,STIMA!$G$2:$G$48,EP!I$1,STIMA!$E$2:$E$48,EP!$A461)</f>
        <v>0</v>
      </c>
      <c r="J461" s="182">
        <f t="shared" si="28"/>
        <v>0</v>
      </c>
      <c r="K461" s="181">
        <f>SUMIFS(STIMA!$O$2:$O$48,STIMA!$G$2:$G$48,EP!K$1,STIMA!$E$2:$E$48,EP!$A461)</f>
        <v>0</v>
      </c>
      <c r="L461" s="182">
        <f t="shared" si="29"/>
        <v>0</v>
      </c>
      <c r="M461" s="183">
        <f t="shared" si="30"/>
        <v>0</v>
      </c>
      <c r="N461" s="182">
        <f t="shared" si="31"/>
        <v>0</v>
      </c>
      <c r="Q461" s="184"/>
    </row>
    <row r="462" spans="1:17" ht="12" customHeight="1" x14ac:dyDescent="0.2">
      <c r="A462" s="188" t="s">
        <v>996</v>
      </c>
      <c r="B462" s="188" t="s">
        <v>997</v>
      </c>
      <c r="C462" s="190"/>
      <c r="D462" s="189"/>
      <c r="E462" s="188" t="s">
        <v>913</v>
      </c>
      <c r="F462" s="188" t="s">
        <v>998</v>
      </c>
      <c r="G462" s="188" t="s">
        <v>912</v>
      </c>
      <c r="H462" s="188" t="s">
        <v>3319</v>
      </c>
      <c r="I462" s="181">
        <f>SUMIFS(STIMA!$O$2:$O$48,STIMA!$G$2:$G$48,EP!I$1,STIMA!$E$2:$E$48,EP!$A462)</f>
        <v>0</v>
      </c>
      <c r="J462" s="182">
        <f t="shared" si="28"/>
        <v>0</v>
      </c>
      <c r="K462" s="181">
        <f>SUMIFS(STIMA!$O$2:$O$48,STIMA!$G$2:$G$48,EP!K$1,STIMA!$E$2:$E$48,EP!$A462)</f>
        <v>0</v>
      </c>
      <c r="L462" s="182">
        <f t="shared" si="29"/>
        <v>0</v>
      </c>
      <c r="M462" s="183">
        <f t="shared" si="30"/>
        <v>0</v>
      </c>
      <c r="N462" s="182">
        <f t="shared" si="31"/>
        <v>0</v>
      </c>
      <c r="Q462" s="184"/>
    </row>
    <row r="463" spans="1:17" ht="12" customHeight="1" x14ac:dyDescent="0.2">
      <c r="A463" s="188" t="s">
        <v>999</v>
      </c>
      <c r="B463" s="188" t="s">
        <v>993</v>
      </c>
      <c r="C463" s="188" t="s">
        <v>176</v>
      </c>
      <c r="D463" s="189">
        <v>9.7799999999999994</v>
      </c>
      <c r="E463" s="188" t="s">
        <v>913</v>
      </c>
      <c r="F463" s="188" t="s">
        <v>998</v>
      </c>
      <c r="G463" s="188" t="s">
        <v>912</v>
      </c>
      <c r="H463" s="188" t="s">
        <v>3319</v>
      </c>
      <c r="I463" s="181">
        <f>SUMIFS(STIMA!$O$2:$O$48,STIMA!$G$2:$G$48,EP!I$1,STIMA!$E$2:$E$48,EP!$A463)</f>
        <v>382.98479999999995</v>
      </c>
      <c r="J463" s="182">
        <f t="shared" si="28"/>
        <v>6.2253845352879887E-2</v>
      </c>
      <c r="K463" s="181">
        <f>SUMIFS(STIMA!$O$2:$O$48,STIMA!$G$2:$G$48,EP!K$1,STIMA!$E$2:$E$48,EP!$A463)</f>
        <v>0</v>
      </c>
      <c r="L463" s="182">
        <f t="shared" si="29"/>
        <v>0</v>
      </c>
      <c r="M463" s="183">
        <f t="shared" si="30"/>
        <v>382.98479999999995</v>
      </c>
      <c r="N463" s="182">
        <f t="shared" si="31"/>
        <v>5.6387544779147855E-2</v>
      </c>
      <c r="Q463" s="184"/>
    </row>
    <row r="464" spans="1:17" ht="12" customHeight="1" x14ac:dyDescent="0.2">
      <c r="A464" s="188" t="s">
        <v>1000</v>
      </c>
      <c r="B464" s="188" t="s">
        <v>995</v>
      </c>
      <c r="C464" s="188" t="s">
        <v>176</v>
      </c>
      <c r="D464" s="189">
        <v>11.82</v>
      </c>
      <c r="E464" s="188" t="s">
        <v>913</v>
      </c>
      <c r="F464" s="188" t="s">
        <v>998</v>
      </c>
      <c r="G464" s="188" t="s">
        <v>912</v>
      </c>
      <c r="H464" s="188" t="s">
        <v>3319</v>
      </c>
      <c r="I464" s="181">
        <f>SUMIFS(STIMA!$O$2:$O$48,STIMA!$G$2:$G$48,EP!I$1,STIMA!$E$2:$E$48,EP!$A464)</f>
        <v>0</v>
      </c>
      <c r="J464" s="182">
        <f t="shared" si="28"/>
        <v>0</v>
      </c>
      <c r="K464" s="181">
        <f>SUMIFS(STIMA!$O$2:$O$48,STIMA!$G$2:$G$48,EP!K$1,STIMA!$E$2:$E$48,EP!$A464)</f>
        <v>0</v>
      </c>
      <c r="L464" s="182">
        <f t="shared" si="29"/>
        <v>0</v>
      </c>
      <c r="M464" s="183">
        <f t="shared" si="30"/>
        <v>0</v>
      </c>
      <c r="N464" s="182">
        <f t="shared" si="31"/>
        <v>0</v>
      </c>
      <c r="Q464" s="184"/>
    </row>
    <row r="465" spans="1:17" ht="12" customHeight="1" x14ac:dyDescent="0.2">
      <c r="A465" s="188" t="s">
        <v>1001</v>
      </c>
      <c r="B465" s="188" t="s">
        <v>1002</v>
      </c>
      <c r="C465" s="188" t="s">
        <v>176</v>
      </c>
      <c r="D465" s="189">
        <v>11.32</v>
      </c>
      <c r="E465" s="188" t="s">
        <v>913</v>
      </c>
      <c r="F465" s="188" t="s">
        <v>998</v>
      </c>
      <c r="G465" s="188" t="s">
        <v>912</v>
      </c>
      <c r="H465" s="188" t="s">
        <v>3319</v>
      </c>
      <c r="I465" s="181">
        <f>SUMIFS(STIMA!$O$2:$O$48,STIMA!$G$2:$G$48,EP!I$1,STIMA!$E$2:$E$48,EP!$A465)</f>
        <v>0</v>
      </c>
      <c r="J465" s="182">
        <f t="shared" si="28"/>
        <v>0</v>
      </c>
      <c r="K465" s="181">
        <f>SUMIFS(STIMA!$O$2:$O$48,STIMA!$G$2:$G$48,EP!K$1,STIMA!$E$2:$E$48,EP!$A465)</f>
        <v>0</v>
      </c>
      <c r="L465" s="182">
        <f t="shared" si="29"/>
        <v>0</v>
      </c>
      <c r="M465" s="183">
        <f t="shared" si="30"/>
        <v>0</v>
      </c>
      <c r="N465" s="182">
        <f t="shared" si="31"/>
        <v>0</v>
      </c>
      <c r="Q465" s="184"/>
    </row>
    <row r="466" spans="1:17" ht="12" customHeight="1" x14ac:dyDescent="0.2">
      <c r="A466" s="188" t="s">
        <v>1003</v>
      </c>
      <c r="B466" s="188" t="s">
        <v>1004</v>
      </c>
      <c r="C466" s="190" t="s">
        <v>176</v>
      </c>
      <c r="D466" s="189">
        <v>13.75</v>
      </c>
      <c r="E466" s="188" t="s">
        <v>913</v>
      </c>
      <c r="F466" s="188" t="s">
        <v>998</v>
      </c>
      <c r="G466" s="188" t="s">
        <v>912</v>
      </c>
      <c r="H466" s="188" t="s">
        <v>3319</v>
      </c>
      <c r="I466" s="181">
        <f>SUMIFS(STIMA!$O$2:$O$48,STIMA!$G$2:$G$48,EP!I$1,STIMA!$E$2:$E$48,EP!$A466)</f>
        <v>0</v>
      </c>
      <c r="J466" s="182">
        <f t="shared" si="28"/>
        <v>0</v>
      </c>
      <c r="K466" s="181">
        <f>SUMIFS(STIMA!$O$2:$O$48,STIMA!$G$2:$G$48,EP!K$1,STIMA!$E$2:$E$48,EP!$A466)</f>
        <v>0</v>
      </c>
      <c r="L466" s="182">
        <f t="shared" si="29"/>
        <v>0</v>
      </c>
      <c r="M466" s="183">
        <f t="shared" si="30"/>
        <v>0</v>
      </c>
      <c r="N466" s="182">
        <f t="shared" si="31"/>
        <v>0</v>
      </c>
      <c r="Q466" s="184"/>
    </row>
    <row r="467" spans="1:17" ht="12" customHeight="1" x14ac:dyDescent="0.2">
      <c r="A467" s="188" t="s">
        <v>1005</v>
      </c>
      <c r="B467" s="188" t="s">
        <v>1006</v>
      </c>
      <c r="C467" s="188"/>
      <c r="D467" s="189"/>
      <c r="E467" s="188" t="s">
        <v>913</v>
      </c>
      <c r="F467" s="188" t="s">
        <v>1007</v>
      </c>
      <c r="G467" s="188" t="s">
        <v>912</v>
      </c>
      <c r="H467" s="188" t="s">
        <v>3319</v>
      </c>
      <c r="I467" s="181">
        <f>SUMIFS(STIMA!$O$2:$O$48,STIMA!$G$2:$G$48,EP!I$1,STIMA!$E$2:$E$48,EP!$A467)</f>
        <v>0</v>
      </c>
      <c r="J467" s="182">
        <f t="shared" si="28"/>
        <v>0</v>
      </c>
      <c r="K467" s="181">
        <f>SUMIFS(STIMA!$O$2:$O$48,STIMA!$G$2:$G$48,EP!K$1,STIMA!$E$2:$E$48,EP!$A467)</f>
        <v>0</v>
      </c>
      <c r="L467" s="182">
        <f t="shared" si="29"/>
        <v>0</v>
      </c>
      <c r="M467" s="183">
        <f t="shared" si="30"/>
        <v>0</v>
      </c>
      <c r="N467" s="182">
        <f t="shared" si="31"/>
        <v>0</v>
      </c>
      <c r="Q467" s="184"/>
    </row>
    <row r="468" spans="1:17" ht="12" customHeight="1" x14ac:dyDescent="0.2">
      <c r="A468" s="188" t="s">
        <v>1008</v>
      </c>
      <c r="B468" s="188" t="s">
        <v>1009</v>
      </c>
      <c r="C468" s="188" t="s">
        <v>176</v>
      </c>
      <c r="D468" s="189">
        <v>0.8</v>
      </c>
      <c r="E468" s="188" t="s">
        <v>913</v>
      </c>
      <c r="F468" s="188" t="s">
        <v>1007</v>
      </c>
      <c r="G468" s="188" t="s">
        <v>912</v>
      </c>
      <c r="H468" s="188" t="s">
        <v>3319</v>
      </c>
      <c r="I468" s="181">
        <f>SUMIFS(STIMA!$O$2:$O$48,STIMA!$G$2:$G$48,EP!I$1,STIMA!$E$2:$E$48,EP!$A468)</f>
        <v>31.327999999999999</v>
      </c>
      <c r="J468" s="182">
        <f t="shared" si="28"/>
        <v>5.0923390881701348E-3</v>
      </c>
      <c r="K468" s="181">
        <f>SUMIFS(STIMA!$O$2:$O$48,STIMA!$G$2:$G$48,EP!K$1,STIMA!$E$2:$E$48,EP!$A468)</f>
        <v>0</v>
      </c>
      <c r="L468" s="182">
        <f t="shared" si="29"/>
        <v>0</v>
      </c>
      <c r="M468" s="183">
        <f t="shared" si="30"/>
        <v>31.327999999999999</v>
      </c>
      <c r="N468" s="182">
        <f t="shared" si="31"/>
        <v>4.6124781005437926E-3</v>
      </c>
      <c r="Q468" s="184"/>
    </row>
    <row r="469" spans="1:17" ht="12" customHeight="1" x14ac:dyDescent="0.2">
      <c r="A469" s="188" t="s">
        <v>1010</v>
      </c>
      <c r="B469" s="188" t="s">
        <v>1011</v>
      </c>
      <c r="C469" s="190" t="s">
        <v>176</v>
      </c>
      <c r="D469" s="189">
        <v>0.84</v>
      </c>
      <c r="E469" s="188" t="s">
        <v>913</v>
      </c>
      <c r="F469" s="188" t="s">
        <v>1007</v>
      </c>
      <c r="G469" s="188" t="s">
        <v>912</v>
      </c>
      <c r="H469" s="188" t="s">
        <v>3319</v>
      </c>
      <c r="I469" s="181">
        <f>SUMIFS(STIMA!$O$2:$O$48,STIMA!$G$2:$G$48,EP!I$1,STIMA!$E$2:$E$48,EP!$A469)</f>
        <v>0</v>
      </c>
      <c r="J469" s="182">
        <f t="shared" si="28"/>
        <v>0</v>
      </c>
      <c r="K469" s="181">
        <f>SUMIFS(STIMA!$O$2:$O$48,STIMA!$G$2:$G$48,EP!K$1,STIMA!$E$2:$E$48,EP!$A469)</f>
        <v>0</v>
      </c>
      <c r="L469" s="182">
        <f t="shared" si="29"/>
        <v>0</v>
      </c>
      <c r="M469" s="183">
        <f t="shared" si="30"/>
        <v>0</v>
      </c>
      <c r="N469" s="182">
        <f t="shared" si="31"/>
        <v>0</v>
      </c>
      <c r="Q469" s="184"/>
    </row>
    <row r="470" spans="1:17" ht="12" customHeight="1" x14ac:dyDescent="0.2">
      <c r="A470" s="188" t="s">
        <v>1012</v>
      </c>
      <c r="B470" s="188" t="s">
        <v>1013</v>
      </c>
      <c r="C470" s="188" t="s">
        <v>176</v>
      </c>
      <c r="D470" s="189">
        <v>0.98</v>
      </c>
      <c r="E470" s="188" t="s">
        <v>913</v>
      </c>
      <c r="F470" s="188" t="s">
        <v>1007</v>
      </c>
      <c r="G470" s="188" t="s">
        <v>912</v>
      </c>
      <c r="H470" s="188" t="s">
        <v>3319</v>
      </c>
      <c r="I470" s="181">
        <f>SUMIFS(STIMA!$O$2:$O$48,STIMA!$G$2:$G$48,EP!I$1,STIMA!$E$2:$E$48,EP!$A470)</f>
        <v>0</v>
      </c>
      <c r="J470" s="182">
        <f t="shared" si="28"/>
        <v>0</v>
      </c>
      <c r="K470" s="181">
        <f>SUMIFS(STIMA!$O$2:$O$48,STIMA!$G$2:$G$48,EP!K$1,STIMA!$E$2:$E$48,EP!$A470)</f>
        <v>0</v>
      </c>
      <c r="L470" s="182">
        <f t="shared" si="29"/>
        <v>0</v>
      </c>
      <c r="M470" s="183">
        <f t="shared" si="30"/>
        <v>0</v>
      </c>
      <c r="N470" s="182">
        <f t="shared" si="31"/>
        <v>0</v>
      </c>
      <c r="Q470" s="184"/>
    </row>
    <row r="471" spans="1:17" ht="12" customHeight="1" x14ac:dyDescent="0.2">
      <c r="A471" s="188" t="s">
        <v>1014</v>
      </c>
      <c r="B471" s="188" t="s">
        <v>1015</v>
      </c>
      <c r="C471" s="190" t="s">
        <v>176</v>
      </c>
      <c r="D471" s="189">
        <v>1.1200000000000001</v>
      </c>
      <c r="E471" s="188" t="s">
        <v>913</v>
      </c>
      <c r="F471" s="188" t="s">
        <v>1007</v>
      </c>
      <c r="G471" s="188" t="s">
        <v>912</v>
      </c>
      <c r="H471" s="188" t="s">
        <v>3319</v>
      </c>
      <c r="I471" s="181">
        <f>SUMIFS(STIMA!$O$2:$O$48,STIMA!$G$2:$G$48,EP!I$1,STIMA!$E$2:$E$48,EP!$A471)</f>
        <v>0</v>
      </c>
      <c r="J471" s="182">
        <f t="shared" si="28"/>
        <v>0</v>
      </c>
      <c r="K471" s="181">
        <f>SUMIFS(STIMA!$O$2:$O$48,STIMA!$G$2:$G$48,EP!K$1,STIMA!$E$2:$E$48,EP!$A471)</f>
        <v>0</v>
      </c>
      <c r="L471" s="182">
        <f t="shared" si="29"/>
        <v>0</v>
      </c>
      <c r="M471" s="183">
        <f t="shared" si="30"/>
        <v>0</v>
      </c>
      <c r="N471" s="182">
        <f t="shared" si="31"/>
        <v>0</v>
      </c>
      <c r="Q471" s="184"/>
    </row>
    <row r="472" spans="1:17" ht="12" customHeight="1" x14ac:dyDescent="0.2">
      <c r="A472" s="188" t="s">
        <v>1016</v>
      </c>
      <c r="B472" s="188" t="s">
        <v>1017</v>
      </c>
      <c r="C472" s="188" t="s">
        <v>1018</v>
      </c>
      <c r="D472" s="189">
        <v>0.44</v>
      </c>
      <c r="E472" s="188" t="s">
        <v>913</v>
      </c>
      <c r="F472" s="188" t="s">
        <v>1019</v>
      </c>
      <c r="G472" s="188" t="s">
        <v>912</v>
      </c>
      <c r="H472" s="188" t="s">
        <v>3319</v>
      </c>
      <c r="I472" s="181">
        <f>SUMIFS(STIMA!$O$2:$O$48,STIMA!$G$2:$G$48,EP!I$1,STIMA!$E$2:$E$48,EP!$A472)</f>
        <v>0</v>
      </c>
      <c r="J472" s="182">
        <f t="shared" si="28"/>
        <v>0</v>
      </c>
      <c r="K472" s="181">
        <f>SUMIFS(STIMA!$O$2:$O$48,STIMA!$G$2:$G$48,EP!K$1,STIMA!$E$2:$E$48,EP!$A472)</f>
        <v>0</v>
      </c>
      <c r="L472" s="182">
        <f t="shared" si="29"/>
        <v>0</v>
      </c>
      <c r="M472" s="183">
        <f t="shared" si="30"/>
        <v>0</v>
      </c>
      <c r="N472" s="182">
        <f t="shared" si="31"/>
        <v>0</v>
      </c>
      <c r="Q472" s="184"/>
    </row>
    <row r="473" spans="1:17" ht="12" customHeight="1" x14ac:dyDescent="0.2">
      <c r="A473" s="188" t="s">
        <v>1020</v>
      </c>
      <c r="B473" s="188" t="s">
        <v>1021</v>
      </c>
      <c r="C473" s="190" t="s">
        <v>329</v>
      </c>
      <c r="D473" s="189">
        <v>1.63</v>
      </c>
      <c r="E473" s="188" t="s">
        <v>913</v>
      </c>
      <c r="F473" s="188" t="s">
        <v>1019</v>
      </c>
      <c r="G473" s="188" t="s">
        <v>912</v>
      </c>
      <c r="H473" s="188" t="s">
        <v>3319</v>
      </c>
      <c r="I473" s="181">
        <f>SUMIFS(STIMA!$O$2:$O$48,STIMA!$G$2:$G$48,EP!I$1,STIMA!$E$2:$E$48,EP!$A473)</f>
        <v>0</v>
      </c>
      <c r="J473" s="182">
        <f t="shared" si="28"/>
        <v>0</v>
      </c>
      <c r="K473" s="181">
        <f>SUMIFS(STIMA!$O$2:$O$48,STIMA!$G$2:$G$48,EP!K$1,STIMA!$E$2:$E$48,EP!$A473)</f>
        <v>0</v>
      </c>
      <c r="L473" s="182">
        <f t="shared" si="29"/>
        <v>0</v>
      </c>
      <c r="M473" s="183">
        <f t="shared" si="30"/>
        <v>0</v>
      </c>
      <c r="N473" s="182">
        <f t="shared" si="31"/>
        <v>0</v>
      </c>
      <c r="Q473" s="184"/>
    </row>
    <row r="474" spans="1:17" ht="12" customHeight="1" x14ac:dyDescent="0.2">
      <c r="A474" s="188" t="s">
        <v>1022</v>
      </c>
      <c r="B474" s="188" t="s">
        <v>3420</v>
      </c>
      <c r="C474" s="188" t="s">
        <v>1018</v>
      </c>
      <c r="D474" s="189">
        <v>0.55000000000000004</v>
      </c>
      <c r="E474" s="188" t="s">
        <v>913</v>
      </c>
      <c r="F474" s="188" t="s">
        <v>1019</v>
      </c>
      <c r="G474" s="188" t="s">
        <v>912</v>
      </c>
      <c r="H474" s="188" t="s">
        <v>3319</v>
      </c>
      <c r="I474" s="181">
        <f>SUMIFS(STIMA!$O$2:$O$48,STIMA!$G$2:$G$48,EP!I$1,STIMA!$E$2:$E$48,EP!$A474)</f>
        <v>0</v>
      </c>
      <c r="J474" s="182">
        <f t="shared" si="28"/>
        <v>0</v>
      </c>
      <c r="K474" s="181">
        <f>SUMIFS(STIMA!$O$2:$O$48,STIMA!$G$2:$G$48,EP!K$1,STIMA!$E$2:$E$48,EP!$A474)</f>
        <v>0</v>
      </c>
      <c r="L474" s="182">
        <f t="shared" si="29"/>
        <v>0</v>
      </c>
      <c r="M474" s="183">
        <f t="shared" si="30"/>
        <v>0</v>
      </c>
      <c r="N474" s="182">
        <f t="shared" si="31"/>
        <v>0</v>
      </c>
      <c r="Q474" s="184"/>
    </row>
    <row r="475" spans="1:17" ht="12" customHeight="1" x14ac:dyDescent="0.2">
      <c r="A475" s="188" t="s">
        <v>1023</v>
      </c>
      <c r="B475" s="188" t="s">
        <v>1024</v>
      </c>
      <c r="C475" s="190"/>
      <c r="D475" s="189">
        <v>0</v>
      </c>
      <c r="E475" s="188" t="s">
        <v>1025</v>
      </c>
      <c r="F475" s="188" t="s">
        <v>1026</v>
      </c>
      <c r="G475" s="188" t="s">
        <v>912</v>
      </c>
      <c r="H475" s="188" t="s">
        <v>3363</v>
      </c>
      <c r="I475" s="181">
        <f>SUMIFS(STIMA!$O$2:$O$48,STIMA!$G$2:$G$48,EP!I$1,STIMA!$E$2:$E$48,EP!$A475)</f>
        <v>0</v>
      </c>
      <c r="J475" s="182">
        <f t="shared" si="28"/>
        <v>0</v>
      </c>
      <c r="K475" s="181">
        <f>SUMIFS(STIMA!$O$2:$O$48,STIMA!$G$2:$G$48,EP!K$1,STIMA!$E$2:$E$48,EP!$A475)</f>
        <v>0</v>
      </c>
      <c r="L475" s="182">
        <f t="shared" si="29"/>
        <v>0</v>
      </c>
      <c r="M475" s="183">
        <f t="shared" si="30"/>
        <v>0</v>
      </c>
      <c r="N475" s="182">
        <f t="shared" si="31"/>
        <v>0</v>
      </c>
      <c r="Q475" s="184"/>
    </row>
    <row r="476" spans="1:17" ht="12" customHeight="1" x14ac:dyDescent="0.2">
      <c r="A476" s="188" t="s">
        <v>1027</v>
      </c>
      <c r="B476" s="188" t="s">
        <v>1028</v>
      </c>
      <c r="C476" s="188" t="s">
        <v>176</v>
      </c>
      <c r="D476" s="189">
        <v>28.69</v>
      </c>
      <c r="E476" s="188" t="s">
        <v>1025</v>
      </c>
      <c r="F476" s="188" t="s">
        <v>1026</v>
      </c>
      <c r="G476" s="188" t="s">
        <v>912</v>
      </c>
      <c r="H476" s="188" t="s">
        <v>3363</v>
      </c>
      <c r="I476" s="181">
        <f>SUMIFS(STIMA!$O$2:$O$48,STIMA!$G$2:$G$48,EP!I$1,STIMA!$E$2:$E$48,EP!$A476)</f>
        <v>0</v>
      </c>
      <c r="J476" s="182">
        <f t="shared" si="28"/>
        <v>0</v>
      </c>
      <c r="K476" s="181">
        <f>SUMIFS(STIMA!$O$2:$O$48,STIMA!$G$2:$G$48,EP!K$1,STIMA!$E$2:$E$48,EP!$A476)</f>
        <v>0</v>
      </c>
      <c r="L476" s="182">
        <f t="shared" si="29"/>
        <v>0</v>
      </c>
      <c r="M476" s="183">
        <f t="shared" si="30"/>
        <v>0</v>
      </c>
      <c r="N476" s="182">
        <f t="shared" si="31"/>
        <v>0</v>
      </c>
      <c r="Q476" s="184"/>
    </row>
    <row r="477" spans="1:17" ht="12" customHeight="1" x14ac:dyDescent="0.2">
      <c r="A477" s="188" t="s">
        <v>1029</v>
      </c>
      <c r="B477" s="188" t="s">
        <v>1030</v>
      </c>
      <c r="C477" s="188"/>
      <c r="D477" s="189"/>
      <c r="E477" s="188" t="s">
        <v>1032</v>
      </c>
      <c r="F477" s="188" t="s">
        <v>1033</v>
      </c>
      <c r="G477" s="188" t="s">
        <v>1031</v>
      </c>
      <c r="H477" s="188" t="s">
        <v>3319</v>
      </c>
      <c r="I477" s="181">
        <f>SUMIFS(STIMA!$O$2:$O$48,STIMA!$G$2:$G$48,EP!I$1,STIMA!$E$2:$E$48,EP!$A477)</f>
        <v>0</v>
      </c>
      <c r="J477" s="182">
        <f t="shared" si="28"/>
        <v>0</v>
      </c>
      <c r="K477" s="181">
        <f>SUMIFS(STIMA!$O$2:$O$48,STIMA!$G$2:$G$48,EP!K$1,STIMA!$E$2:$E$48,EP!$A477)</f>
        <v>0</v>
      </c>
      <c r="L477" s="182">
        <f t="shared" si="29"/>
        <v>0</v>
      </c>
      <c r="M477" s="183">
        <f t="shared" si="30"/>
        <v>0</v>
      </c>
      <c r="N477" s="182">
        <f t="shared" si="31"/>
        <v>0</v>
      </c>
      <c r="Q477" s="184"/>
    </row>
    <row r="478" spans="1:17" ht="12" customHeight="1" x14ac:dyDescent="0.2">
      <c r="A478" s="188" t="s">
        <v>1034</v>
      </c>
      <c r="B478" s="188" t="s">
        <v>1035</v>
      </c>
      <c r="C478" s="190" t="s">
        <v>159</v>
      </c>
      <c r="D478" s="189">
        <v>17.97</v>
      </c>
      <c r="E478" s="188" t="s">
        <v>1032</v>
      </c>
      <c r="F478" s="188" t="s">
        <v>1033</v>
      </c>
      <c r="G478" s="188" t="s">
        <v>1031</v>
      </c>
      <c r="H478" s="188" t="s">
        <v>3319</v>
      </c>
      <c r="I478" s="181">
        <f>SUMIFS(STIMA!$O$2:$O$48,STIMA!$G$2:$G$48,EP!I$1,STIMA!$E$2:$E$48,EP!$A478)</f>
        <v>0</v>
      </c>
      <c r="J478" s="182">
        <f t="shared" si="28"/>
        <v>0</v>
      </c>
      <c r="K478" s="181">
        <f>SUMIFS(STIMA!$O$2:$O$48,STIMA!$G$2:$G$48,EP!K$1,STIMA!$E$2:$E$48,EP!$A478)</f>
        <v>0</v>
      </c>
      <c r="L478" s="182">
        <f t="shared" si="29"/>
        <v>0</v>
      </c>
      <c r="M478" s="183">
        <f t="shared" si="30"/>
        <v>0</v>
      </c>
      <c r="N478" s="182">
        <f t="shared" si="31"/>
        <v>0</v>
      </c>
      <c r="Q478" s="184"/>
    </row>
    <row r="479" spans="1:17" ht="12" customHeight="1" x14ac:dyDescent="0.2">
      <c r="A479" s="188" t="s">
        <v>1036</v>
      </c>
      <c r="B479" s="188" t="s">
        <v>1037</v>
      </c>
      <c r="C479" s="188" t="s">
        <v>159</v>
      </c>
      <c r="D479" s="189">
        <v>39.840000000000003</v>
      </c>
      <c r="E479" s="188" t="s">
        <v>1032</v>
      </c>
      <c r="F479" s="188" t="s">
        <v>1033</v>
      </c>
      <c r="G479" s="188" t="s">
        <v>1031</v>
      </c>
      <c r="H479" s="188" t="s">
        <v>3319</v>
      </c>
      <c r="I479" s="181">
        <f>SUMIFS(STIMA!$O$2:$O$48,STIMA!$G$2:$G$48,EP!I$1,STIMA!$E$2:$E$48,EP!$A479)</f>
        <v>0</v>
      </c>
      <c r="J479" s="182">
        <f t="shared" si="28"/>
        <v>0</v>
      </c>
      <c r="K479" s="181">
        <f>SUMIFS(STIMA!$O$2:$O$48,STIMA!$G$2:$G$48,EP!K$1,STIMA!$E$2:$E$48,EP!$A479)</f>
        <v>0</v>
      </c>
      <c r="L479" s="182">
        <f t="shared" si="29"/>
        <v>0</v>
      </c>
      <c r="M479" s="183">
        <f t="shared" si="30"/>
        <v>0</v>
      </c>
      <c r="N479" s="182">
        <f t="shared" si="31"/>
        <v>0</v>
      </c>
      <c r="Q479" s="184"/>
    </row>
    <row r="480" spans="1:17" ht="12" customHeight="1" x14ac:dyDescent="0.2">
      <c r="A480" s="188" t="s">
        <v>3421</v>
      </c>
      <c r="B480" s="188" t="s">
        <v>3422</v>
      </c>
      <c r="C480" s="188"/>
      <c r="D480" s="189"/>
      <c r="E480" s="188" t="s">
        <v>1032</v>
      </c>
      <c r="F480" s="188" t="s">
        <v>3423</v>
      </c>
      <c r="G480" s="188" t="s">
        <v>1031</v>
      </c>
      <c r="H480" s="188" t="s">
        <v>3319</v>
      </c>
      <c r="I480" s="181">
        <f>SUMIFS(STIMA!$O$2:$O$48,STIMA!$G$2:$G$48,EP!I$1,STIMA!$E$2:$E$48,EP!$A480)</f>
        <v>0</v>
      </c>
      <c r="J480" s="182">
        <f t="shared" si="28"/>
        <v>0</v>
      </c>
      <c r="K480" s="181">
        <f>SUMIFS(STIMA!$O$2:$O$48,STIMA!$G$2:$G$48,EP!K$1,STIMA!$E$2:$E$48,EP!$A480)</f>
        <v>0</v>
      </c>
      <c r="L480" s="182">
        <f t="shared" si="29"/>
        <v>0</v>
      </c>
      <c r="M480" s="183">
        <f t="shared" si="30"/>
        <v>0</v>
      </c>
      <c r="N480" s="182">
        <f t="shared" si="31"/>
        <v>0</v>
      </c>
      <c r="Q480" s="184"/>
    </row>
    <row r="481" spans="1:17" ht="12" customHeight="1" x14ac:dyDescent="0.2">
      <c r="A481" s="188" t="s">
        <v>3424</v>
      </c>
      <c r="B481" s="188" t="s">
        <v>3425</v>
      </c>
      <c r="C481" s="188" t="s">
        <v>159</v>
      </c>
      <c r="D481" s="189">
        <v>99.06</v>
      </c>
      <c r="E481" s="188" t="s">
        <v>1032</v>
      </c>
      <c r="F481" s="188" t="s">
        <v>3423</v>
      </c>
      <c r="G481" s="188" t="s">
        <v>1031</v>
      </c>
      <c r="H481" s="188" t="s">
        <v>3319</v>
      </c>
      <c r="I481" s="181">
        <f>SUMIFS(STIMA!$O$2:$O$48,STIMA!$G$2:$G$48,EP!I$1,STIMA!$E$2:$E$48,EP!$A481)</f>
        <v>0</v>
      </c>
      <c r="J481" s="182">
        <f t="shared" si="28"/>
        <v>0</v>
      </c>
      <c r="K481" s="181">
        <f>SUMIFS(STIMA!$O$2:$O$48,STIMA!$G$2:$G$48,EP!K$1,STIMA!$E$2:$E$48,EP!$A481)</f>
        <v>0</v>
      </c>
      <c r="L481" s="182">
        <f t="shared" si="29"/>
        <v>0</v>
      </c>
      <c r="M481" s="183">
        <f t="shared" si="30"/>
        <v>0</v>
      </c>
      <c r="N481" s="182">
        <f t="shared" si="31"/>
        <v>0</v>
      </c>
      <c r="Q481" s="184"/>
    </row>
    <row r="482" spans="1:17" ht="12" customHeight="1" x14ac:dyDescent="0.2">
      <c r="A482" s="188" t="s">
        <v>3426</v>
      </c>
      <c r="B482" s="188" t="s">
        <v>3427</v>
      </c>
      <c r="C482" s="190" t="s">
        <v>159</v>
      </c>
      <c r="D482" s="189">
        <v>117.21</v>
      </c>
      <c r="E482" s="188" t="s">
        <v>1032</v>
      </c>
      <c r="F482" s="188" t="s">
        <v>3423</v>
      </c>
      <c r="G482" s="188" t="s">
        <v>1031</v>
      </c>
      <c r="H482" s="188" t="s">
        <v>3319</v>
      </c>
      <c r="I482" s="181">
        <f>SUMIFS(STIMA!$O$2:$O$48,STIMA!$G$2:$G$48,EP!I$1,STIMA!$E$2:$E$48,EP!$A482)</f>
        <v>0</v>
      </c>
      <c r="J482" s="182">
        <f t="shared" si="28"/>
        <v>0</v>
      </c>
      <c r="K482" s="181">
        <f>SUMIFS(STIMA!$O$2:$O$48,STIMA!$G$2:$G$48,EP!K$1,STIMA!$E$2:$E$48,EP!$A482)</f>
        <v>0</v>
      </c>
      <c r="L482" s="182">
        <f t="shared" si="29"/>
        <v>0</v>
      </c>
      <c r="M482" s="183">
        <f t="shared" si="30"/>
        <v>0</v>
      </c>
      <c r="N482" s="182">
        <f t="shared" si="31"/>
        <v>0</v>
      </c>
      <c r="Q482" s="184"/>
    </row>
    <row r="483" spans="1:17" ht="12" customHeight="1" x14ac:dyDescent="0.2">
      <c r="A483" s="188" t="s">
        <v>3428</v>
      </c>
      <c r="B483" s="188" t="s">
        <v>3429</v>
      </c>
      <c r="C483" s="188" t="s">
        <v>176</v>
      </c>
      <c r="D483" s="189">
        <v>29.97</v>
      </c>
      <c r="E483" s="188" t="s">
        <v>1032</v>
      </c>
      <c r="F483" s="188" t="s">
        <v>3423</v>
      </c>
      <c r="G483" s="188" t="s">
        <v>1031</v>
      </c>
      <c r="H483" s="188" t="s">
        <v>3319</v>
      </c>
      <c r="I483" s="181">
        <f>SUMIFS(STIMA!$O$2:$O$48,STIMA!$G$2:$G$48,EP!I$1,STIMA!$E$2:$E$48,EP!$A483)</f>
        <v>0</v>
      </c>
      <c r="J483" s="182">
        <f t="shared" si="28"/>
        <v>0</v>
      </c>
      <c r="K483" s="181">
        <f>SUMIFS(STIMA!$O$2:$O$48,STIMA!$G$2:$G$48,EP!K$1,STIMA!$E$2:$E$48,EP!$A483)</f>
        <v>0</v>
      </c>
      <c r="L483" s="182">
        <f t="shared" si="29"/>
        <v>0</v>
      </c>
      <c r="M483" s="183">
        <f t="shared" si="30"/>
        <v>0</v>
      </c>
      <c r="N483" s="182">
        <f t="shared" si="31"/>
        <v>0</v>
      </c>
      <c r="Q483" s="184"/>
    </row>
    <row r="484" spans="1:17" ht="12" customHeight="1" x14ac:dyDescent="0.2">
      <c r="A484" s="188" t="s">
        <v>1038</v>
      </c>
      <c r="B484" s="188" t="s">
        <v>1039</v>
      </c>
      <c r="C484" s="188"/>
      <c r="D484" s="189"/>
      <c r="E484" s="188" t="s">
        <v>1032</v>
      </c>
      <c r="F484" s="188" t="s">
        <v>1040</v>
      </c>
      <c r="G484" s="188" t="s">
        <v>1031</v>
      </c>
      <c r="H484" s="188" t="s">
        <v>3319</v>
      </c>
      <c r="I484" s="181">
        <f>SUMIFS(STIMA!$O$2:$O$48,STIMA!$G$2:$G$48,EP!I$1,STIMA!$E$2:$E$48,EP!$A484)</f>
        <v>0</v>
      </c>
      <c r="J484" s="182">
        <f t="shared" si="28"/>
        <v>0</v>
      </c>
      <c r="K484" s="181">
        <f>SUMIFS(STIMA!$O$2:$O$48,STIMA!$G$2:$G$48,EP!K$1,STIMA!$E$2:$E$48,EP!$A484)</f>
        <v>0</v>
      </c>
      <c r="L484" s="182">
        <f t="shared" si="29"/>
        <v>0</v>
      </c>
      <c r="M484" s="183">
        <f t="shared" si="30"/>
        <v>0</v>
      </c>
      <c r="N484" s="182">
        <f t="shared" si="31"/>
        <v>0</v>
      </c>
      <c r="Q484" s="184"/>
    </row>
    <row r="485" spans="1:17" ht="12" customHeight="1" x14ac:dyDescent="0.2">
      <c r="A485" s="188" t="s">
        <v>1041</v>
      </c>
      <c r="B485" s="188" t="s">
        <v>1042</v>
      </c>
      <c r="C485" s="188" t="s">
        <v>176</v>
      </c>
      <c r="D485" s="189">
        <v>1.8</v>
      </c>
      <c r="E485" s="188" t="s">
        <v>1032</v>
      </c>
      <c r="F485" s="188" t="s">
        <v>1040</v>
      </c>
      <c r="G485" s="188" t="s">
        <v>1031</v>
      </c>
      <c r="H485" s="188" t="s">
        <v>3319</v>
      </c>
      <c r="I485" s="181">
        <f>SUMIFS(STIMA!$O$2:$O$48,STIMA!$G$2:$G$48,EP!I$1,STIMA!$E$2:$E$48,EP!$A485)</f>
        <v>0</v>
      </c>
      <c r="J485" s="182">
        <f t="shared" si="28"/>
        <v>0</v>
      </c>
      <c r="K485" s="181">
        <f>SUMIFS(STIMA!$O$2:$O$48,STIMA!$G$2:$G$48,EP!K$1,STIMA!$E$2:$E$48,EP!$A485)</f>
        <v>0</v>
      </c>
      <c r="L485" s="182">
        <f t="shared" si="29"/>
        <v>0</v>
      </c>
      <c r="M485" s="183">
        <f t="shared" si="30"/>
        <v>0</v>
      </c>
      <c r="N485" s="182">
        <f t="shared" si="31"/>
        <v>0</v>
      </c>
      <c r="Q485" s="184"/>
    </row>
    <row r="486" spans="1:17" ht="12" customHeight="1" x14ac:dyDescent="0.2">
      <c r="A486" s="188" t="s">
        <v>1043</v>
      </c>
      <c r="B486" s="188" t="s">
        <v>1044</v>
      </c>
      <c r="C486" s="188" t="s">
        <v>176</v>
      </c>
      <c r="D486" s="189">
        <v>2.64</v>
      </c>
      <c r="E486" s="188" t="s">
        <v>1032</v>
      </c>
      <c r="F486" s="188" t="s">
        <v>1040</v>
      </c>
      <c r="G486" s="188" t="s">
        <v>1031</v>
      </c>
      <c r="H486" s="188" t="s">
        <v>3319</v>
      </c>
      <c r="I486" s="181">
        <f>SUMIFS(STIMA!$O$2:$O$48,STIMA!$G$2:$G$48,EP!I$1,STIMA!$E$2:$E$48,EP!$A486)</f>
        <v>0</v>
      </c>
      <c r="J486" s="182">
        <f t="shared" si="28"/>
        <v>0</v>
      </c>
      <c r="K486" s="181">
        <f>SUMIFS(STIMA!$O$2:$O$48,STIMA!$G$2:$G$48,EP!K$1,STIMA!$E$2:$E$48,EP!$A486)</f>
        <v>0</v>
      </c>
      <c r="L486" s="182">
        <f t="shared" si="29"/>
        <v>0</v>
      </c>
      <c r="M486" s="183">
        <f t="shared" si="30"/>
        <v>0</v>
      </c>
      <c r="N486" s="182">
        <f t="shared" si="31"/>
        <v>0</v>
      </c>
      <c r="Q486" s="184"/>
    </row>
    <row r="487" spans="1:17" ht="12" customHeight="1" x14ac:dyDescent="0.2">
      <c r="A487" s="188" t="s">
        <v>3430</v>
      </c>
      <c r="B487" s="188" t="s">
        <v>1048</v>
      </c>
      <c r="C487" s="190" t="s">
        <v>176</v>
      </c>
      <c r="D487" s="189">
        <v>2.67</v>
      </c>
      <c r="E487" s="188" t="s">
        <v>1032</v>
      </c>
      <c r="F487" s="188" t="s">
        <v>1040</v>
      </c>
      <c r="G487" s="188" t="s">
        <v>1031</v>
      </c>
      <c r="H487" s="188" t="s">
        <v>3319</v>
      </c>
      <c r="I487" s="181">
        <f>SUMIFS(STIMA!$O$2:$O$48,STIMA!$G$2:$G$48,EP!I$1,STIMA!$E$2:$E$48,EP!$A487)</f>
        <v>0</v>
      </c>
      <c r="J487" s="182">
        <f t="shared" si="28"/>
        <v>0</v>
      </c>
      <c r="K487" s="181">
        <f>SUMIFS(STIMA!$O$2:$O$48,STIMA!$G$2:$G$48,EP!K$1,STIMA!$E$2:$E$48,EP!$A487)</f>
        <v>0</v>
      </c>
      <c r="L487" s="182">
        <f t="shared" si="29"/>
        <v>0</v>
      </c>
      <c r="M487" s="183">
        <f t="shared" si="30"/>
        <v>0</v>
      </c>
      <c r="N487" s="182">
        <f t="shared" si="31"/>
        <v>0</v>
      </c>
      <c r="Q487" s="184"/>
    </row>
    <row r="488" spans="1:17" ht="12" customHeight="1" x14ac:dyDescent="0.2">
      <c r="A488" s="188" t="s">
        <v>3431</v>
      </c>
      <c r="B488" s="188" t="s">
        <v>1050</v>
      </c>
      <c r="C488" s="188" t="s">
        <v>176</v>
      </c>
      <c r="D488" s="189">
        <v>2.88</v>
      </c>
      <c r="E488" s="188" t="s">
        <v>1032</v>
      </c>
      <c r="F488" s="188" t="s">
        <v>1040</v>
      </c>
      <c r="G488" s="188" t="s">
        <v>1031</v>
      </c>
      <c r="H488" s="188" t="s">
        <v>3319</v>
      </c>
      <c r="I488" s="181">
        <f>SUMIFS(STIMA!$O$2:$O$48,STIMA!$G$2:$G$48,EP!I$1,STIMA!$E$2:$E$48,EP!$A488)</f>
        <v>0</v>
      </c>
      <c r="J488" s="182">
        <f t="shared" si="28"/>
        <v>0</v>
      </c>
      <c r="K488" s="181">
        <f>SUMIFS(STIMA!$O$2:$O$48,STIMA!$G$2:$G$48,EP!K$1,STIMA!$E$2:$E$48,EP!$A488)</f>
        <v>0</v>
      </c>
      <c r="L488" s="182">
        <f t="shared" si="29"/>
        <v>0</v>
      </c>
      <c r="M488" s="183">
        <f t="shared" si="30"/>
        <v>0</v>
      </c>
      <c r="N488" s="182">
        <f t="shared" si="31"/>
        <v>0</v>
      </c>
      <c r="Q488" s="184"/>
    </row>
    <row r="489" spans="1:17" ht="12" customHeight="1" x14ac:dyDescent="0.2">
      <c r="A489" s="188" t="s">
        <v>1045</v>
      </c>
      <c r="B489" s="188" t="s">
        <v>1046</v>
      </c>
      <c r="C489" s="188"/>
      <c r="D489" s="189"/>
      <c r="E489" s="188" t="s">
        <v>1032</v>
      </c>
      <c r="F489" s="188" t="s">
        <v>1040</v>
      </c>
      <c r="G489" s="188" t="s">
        <v>1031</v>
      </c>
      <c r="H489" s="188" t="s">
        <v>3319</v>
      </c>
      <c r="I489" s="181">
        <f>SUMIFS(STIMA!$O$2:$O$48,STIMA!$G$2:$G$48,EP!I$1,STIMA!$E$2:$E$48,EP!$A489)</f>
        <v>0</v>
      </c>
      <c r="J489" s="182">
        <f t="shared" si="28"/>
        <v>0</v>
      </c>
      <c r="K489" s="181">
        <f>SUMIFS(STIMA!$O$2:$O$48,STIMA!$G$2:$G$48,EP!K$1,STIMA!$E$2:$E$48,EP!$A489)</f>
        <v>0</v>
      </c>
      <c r="L489" s="182">
        <f t="shared" si="29"/>
        <v>0</v>
      </c>
      <c r="M489" s="183">
        <f t="shared" si="30"/>
        <v>0</v>
      </c>
      <c r="N489" s="182">
        <f t="shared" si="31"/>
        <v>0</v>
      </c>
      <c r="Q489" s="184"/>
    </row>
    <row r="490" spans="1:17" ht="12" customHeight="1" x14ac:dyDescent="0.2">
      <c r="A490" s="188" t="s">
        <v>1047</v>
      </c>
      <c r="B490" s="188" t="s">
        <v>1048</v>
      </c>
      <c r="C490" s="190" t="s">
        <v>176</v>
      </c>
      <c r="D490" s="189">
        <v>1.52</v>
      </c>
      <c r="E490" s="188" t="s">
        <v>1032</v>
      </c>
      <c r="F490" s="188" t="s">
        <v>1040</v>
      </c>
      <c r="G490" s="188" t="s">
        <v>1031</v>
      </c>
      <c r="H490" s="188" t="s">
        <v>3319</v>
      </c>
      <c r="I490" s="181">
        <f>SUMIFS(STIMA!$O$2:$O$48,STIMA!$G$2:$G$48,EP!I$1,STIMA!$E$2:$E$48,EP!$A490)</f>
        <v>0</v>
      </c>
      <c r="J490" s="182">
        <f t="shared" si="28"/>
        <v>0</v>
      </c>
      <c r="K490" s="181">
        <f>SUMIFS(STIMA!$O$2:$O$48,STIMA!$G$2:$G$48,EP!K$1,STIMA!$E$2:$E$48,EP!$A490)</f>
        <v>0</v>
      </c>
      <c r="L490" s="182">
        <f t="shared" si="29"/>
        <v>0</v>
      </c>
      <c r="M490" s="183">
        <f t="shared" si="30"/>
        <v>0</v>
      </c>
      <c r="N490" s="182">
        <f t="shared" si="31"/>
        <v>0</v>
      </c>
      <c r="Q490" s="184"/>
    </row>
    <row r="491" spans="1:17" ht="12" customHeight="1" x14ac:dyDescent="0.2">
      <c r="A491" s="188" t="s">
        <v>1049</v>
      </c>
      <c r="B491" s="188" t="s">
        <v>1050</v>
      </c>
      <c r="C491" s="188" t="s">
        <v>176</v>
      </c>
      <c r="D491" s="189">
        <v>1.63</v>
      </c>
      <c r="E491" s="188" t="s">
        <v>1032</v>
      </c>
      <c r="F491" s="188" t="s">
        <v>1040</v>
      </c>
      <c r="G491" s="188" t="s">
        <v>1031</v>
      </c>
      <c r="H491" s="188" t="s">
        <v>3319</v>
      </c>
      <c r="I491" s="181">
        <f>SUMIFS(STIMA!$O$2:$O$48,STIMA!$G$2:$G$48,EP!I$1,STIMA!$E$2:$E$48,EP!$A491)</f>
        <v>106.98777085259621</v>
      </c>
      <c r="J491" s="182">
        <f t="shared" si="28"/>
        <v>1.7390768879879503E-2</v>
      </c>
      <c r="K491" s="181">
        <f>SUMIFS(STIMA!$O$2:$O$48,STIMA!$G$2:$G$48,EP!K$1,STIMA!$E$2:$E$48,EP!$A491)</f>
        <v>0</v>
      </c>
      <c r="L491" s="182">
        <f t="shared" si="29"/>
        <v>0</v>
      </c>
      <c r="M491" s="183">
        <f t="shared" si="30"/>
        <v>106.98777085259621</v>
      </c>
      <c r="N491" s="182">
        <f t="shared" si="31"/>
        <v>1.5752003003179187E-2</v>
      </c>
      <c r="Q491" s="184"/>
    </row>
    <row r="492" spans="1:17" ht="12" customHeight="1" x14ac:dyDescent="0.2">
      <c r="A492" s="188" t="s">
        <v>3432</v>
      </c>
      <c r="B492" s="188" t="s">
        <v>3433</v>
      </c>
      <c r="C492" s="188"/>
      <c r="D492" s="189"/>
      <c r="E492" s="188" t="s">
        <v>1032</v>
      </c>
      <c r="F492" s="188" t="s">
        <v>3423</v>
      </c>
      <c r="G492" s="188" t="s">
        <v>1031</v>
      </c>
      <c r="H492" s="188" t="s">
        <v>3319</v>
      </c>
      <c r="I492" s="181">
        <f>SUMIFS(STIMA!$O$2:$O$48,STIMA!$G$2:$G$48,EP!I$1,STIMA!$E$2:$E$48,EP!$A492)</f>
        <v>0</v>
      </c>
      <c r="J492" s="182">
        <f t="shared" si="28"/>
        <v>0</v>
      </c>
      <c r="K492" s="181">
        <f>SUMIFS(STIMA!$O$2:$O$48,STIMA!$G$2:$G$48,EP!K$1,STIMA!$E$2:$E$48,EP!$A492)</f>
        <v>0</v>
      </c>
      <c r="L492" s="182">
        <f t="shared" si="29"/>
        <v>0</v>
      </c>
      <c r="M492" s="183">
        <f t="shared" si="30"/>
        <v>0</v>
      </c>
      <c r="N492" s="182">
        <f t="shared" si="31"/>
        <v>0</v>
      </c>
      <c r="Q492" s="184"/>
    </row>
    <row r="493" spans="1:17" ht="12" customHeight="1" x14ac:dyDescent="0.2">
      <c r="A493" s="188" t="s">
        <v>3434</v>
      </c>
      <c r="B493" s="188" t="s">
        <v>3435</v>
      </c>
      <c r="C493" s="188" t="s">
        <v>176</v>
      </c>
      <c r="D493" s="189">
        <v>147.04</v>
      </c>
      <c r="E493" s="188" t="s">
        <v>1032</v>
      </c>
      <c r="F493" s="188" t="s">
        <v>3423</v>
      </c>
      <c r="G493" s="188" t="s">
        <v>1031</v>
      </c>
      <c r="H493" s="188" t="s">
        <v>3319</v>
      </c>
      <c r="I493" s="181">
        <f>SUMIFS(STIMA!$O$2:$O$48,STIMA!$G$2:$G$48,EP!I$1,STIMA!$E$2:$E$48,EP!$A493)</f>
        <v>0</v>
      </c>
      <c r="J493" s="182">
        <f t="shared" si="28"/>
        <v>0</v>
      </c>
      <c r="K493" s="181">
        <f>SUMIFS(STIMA!$O$2:$O$48,STIMA!$G$2:$G$48,EP!K$1,STIMA!$E$2:$E$48,EP!$A493)</f>
        <v>0</v>
      </c>
      <c r="L493" s="182">
        <f t="shared" si="29"/>
        <v>0</v>
      </c>
      <c r="M493" s="183">
        <f t="shared" si="30"/>
        <v>0</v>
      </c>
      <c r="N493" s="182">
        <f t="shared" si="31"/>
        <v>0</v>
      </c>
      <c r="Q493" s="184"/>
    </row>
    <row r="494" spans="1:17" ht="12" customHeight="1" x14ac:dyDescent="0.2">
      <c r="A494" s="188" t="s">
        <v>3436</v>
      </c>
      <c r="B494" s="188" t="s">
        <v>3437</v>
      </c>
      <c r="C494" s="190" t="s">
        <v>176</v>
      </c>
      <c r="D494" s="189">
        <v>160.61000000000001</v>
      </c>
      <c r="E494" s="188" t="s">
        <v>1032</v>
      </c>
      <c r="F494" s="188" t="s">
        <v>3423</v>
      </c>
      <c r="G494" s="188" t="s">
        <v>1031</v>
      </c>
      <c r="H494" s="188" t="s">
        <v>3319</v>
      </c>
      <c r="I494" s="181">
        <f>SUMIFS(STIMA!$O$2:$O$48,STIMA!$G$2:$G$48,EP!I$1,STIMA!$E$2:$E$48,EP!$A494)</f>
        <v>0</v>
      </c>
      <c r="J494" s="182">
        <f t="shared" si="28"/>
        <v>0</v>
      </c>
      <c r="K494" s="181">
        <f>SUMIFS(STIMA!$O$2:$O$48,STIMA!$G$2:$G$48,EP!K$1,STIMA!$E$2:$E$48,EP!$A494)</f>
        <v>0</v>
      </c>
      <c r="L494" s="182">
        <f t="shared" si="29"/>
        <v>0</v>
      </c>
      <c r="M494" s="183">
        <f t="shared" si="30"/>
        <v>0</v>
      </c>
      <c r="N494" s="182">
        <f t="shared" si="31"/>
        <v>0</v>
      </c>
      <c r="Q494" s="184"/>
    </row>
    <row r="495" spans="1:17" ht="12" customHeight="1" x14ac:dyDescent="0.2">
      <c r="A495" s="188" t="s">
        <v>3438</v>
      </c>
      <c r="B495" s="188" t="s">
        <v>3439</v>
      </c>
      <c r="C495" s="190" t="s">
        <v>176</v>
      </c>
      <c r="D495" s="189">
        <v>195.75</v>
      </c>
      <c r="E495" s="188" t="s">
        <v>1032</v>
      </c>
      <c r="F495" s="188" t="s">
        <v>3423</v>
      </c>
      <c r="G495" s="188" t="s">
        <v>1031</v>
      </c>
      <c r="H495" s="188" t="s">
        <v>3319</v>
      </c>
      <c r="I495" s="181">
        <f>SUMIFS(STIMA!$O$2:$O$48,STIMA!$G$2:$G$48,EP!I$1,STIMA!$E$2:$E$48,EP!$A495)</f>
        <v>0</v>
      </c>
      <c r="J495" s="182">
        <f t="shared" si="28"/>
        <v>0</v>
      </c>
      <c r="K495" s="181">
        <f>SUMIFS(STIMA!$O$2:$O$48,STIMA!$G$2:$G$48,EP!K$1,STIMA!$E$2:$E$48,EP!$A495)</f>
        <v>0</v>
      </c>
      <c r="L495" s="182">
        <f t="shared" si="29"/>
        <v>0</v>
      </c>
      <c r="M495" s="183">
        <f t="shared" si="30"/>
        <v>0</v>
      </c>
      <c r="N495" s="182">
        <f t="shared" si="31"/>
        <v>0</v>
      </c>
      <c r="Q495" s="184"/>
    </row>
    <row r="496" spans="1:17" ht="12" customHeight="1" x14ac:dyDescent="0.2">
      <c r="A496" s="188" t="s">
        <v>3440</v>
      </c>
      <c r="B496" s="188" t="s">
        <v>3441</v>
      </c>
      <c r="C496" s="190" t="s">
        <v>176</v>
      </c>
      <c r="D496" s="189">
        <v>212.52</v>
      </c>
      <c r="E496" s="188" t="s">
        <v>1032</v>
      </c>
      <c r="F496" s="188" t="s">
        <v>3423</v>
      </c>
      <c r="G496" s="188" t="s">
        <v>1031</v>
      </c>
      <c r="H496" s="188" t="s">
        <v>3319</v>
      </c>
      <c r="I496" s="181">
        <f>SUMIFS(STIMA!$O$2:$O$48,STIMA!$G$2:$G$48,EP!I$1,STIMA!$E$2:$E$48,EP!$A496)</f>
        <v>0</v>
      </c>
      <c r="J496" s="182">
        <f t="shared" si="28"/>
        <v>0</v>
      </c>
      <c r="K496" s="181">
        <f>SUMIFS(STIMA!$O$2:$O$48,STIMA!$G$2:$G$48,EP!K$1,STIMA!$E$2:$E$48,EP!$A496)</f>
        <v>0</v>
      </c>
      <c r="L496" s="182">
        <f t="shared" si="29"/>
        <v>0</v>
      </c>
      <c r="M496" s="183">
        <f t="shared" si="30"/>
        <v>0</v>
      </c>
      <c r="N496" s="182">
        <f t="shared" si="31"/>
        <v>0</v>
      </c>
      <c r="Q496" s="184"/>
    </row>
    <row r="497" spans="1:17" ht="12" customHeight="1" x14ac:dyDescent="0.2">
      <c r="A497" s="188" t="s">
        <v>3442</v>
      </c>
      <c r="B497" s="188" t="s">
        <v>3443</v>
      </c>
      <c r="C497" s="188" t="s">
        <v>176</v>
      </c>
      <c r="D497" s="189">
        <v>241.85</v>
      </c>
      <c r="E497" s="188" t="s">
        <v>1032</v>
      </c>
      <c r="F497" s="188" t="s">
        <v>3423</v>
      </c>
      <c r="G497" s="188" t="s">
        <v>1031</v>
      </c>
      <c r="H497" s="188" t="s">
        <v>3319</v>
      </c>
      <c r="I497" s="181">
        <f>SUMIFS(STIMA!$O$2:$O$48,STIMA!$G$2:$G$48,EP!I$1,STIMA!$E$2:$E$48,EP!$A497)</f>
        <v>0</v>
      </c>
      <c r="J497" s="182">
        <f t="shared" si="28"/>
        <v>0</v>
      </c>
      <c r="K497" s="181">
        <f>SUMIFS(STIMA!$O$2:$O$48,STIMA!$G$2:$G$48,EP!K$1,STIMA!$E$2:$E$48,EP!$A497)</f>
        <v>0</v>
      </c>
      <c r="L497" s="182">
        <f t="shared" si="29"/>
        <v>0</v>
      </c>
      <c r="M497" s="183">
        <f t="shared" si="30"/>
        <v>0</v>
      </c>
      <c r="N497" s="182">
        <f t="shared" si="31"/>
        <v>0</v>
      </c>
      <c r="Q497" s="184"/>
    </row>
    <row r="498" spans="1:17" ht="12" customHeight="1" x14ac:dyDescent="0.2">
      <c r="A498" s="188" t="s">
        <v>3444</v>
      </c>
      <c r="B498" s="188" t="s">
        <v>3445</v>
      </c>
      <c r="C498" s="188"/>
      <c r="D498" s="189"/>
      <c r="E498" s="188" t="s">
        <v>1032</v>
      </c>
      <c r="F498" s="188" t="s">
        <v>3423</v>
      </c>
      <c r="G498" s="188" t="s">
        <v>1031</v>
      </c>
      <c r="H498" s="188" t="s">
        <v>3319</v>
      </c>
      <c r="I498" s="181">
        <f>SUMIFS(STIMA!$O$2:$O$48,STIMA!$G$2:$G$48,EP!I$1,STIMA!$E$2:$E$48,EP!$A498)</f>
        <v>0</v>
      </c>
      <c r="J498" s="182">
        <f t="shared" si="28"/>
        <v>0</v>
      </c>
      <c r="K498" s="181">
        <f>SUMIFS(STIMA!$O$2:$O$48,STIMA!$G$2:$G$48,EP!K$1,STIMA!$E$2:$E$48,EP!$A498)</f>
        <v>0</v>
      </c>
      <c r="L498" s="182">
        <f t="shared" si="29"/>
        <v>0</v>
      </c>
      <c r="M498" s="183">
        <f t="shared" si="30"/>
        <v>0</v>
      </c>
      <c r="N498" s="182">
        <f t="shared" si="31"/>
        <v>0</v>
      </c>
      <c r="Q498" s="184"/>
    </row>
    <row r="499" spans="1:17" ht="12" customHeight="1" x14ac:dyDescent="0.2">
      <c r="A499" s="188" t="s">
        <v>3446</v>
      </c>
      <c r="B499" s="188" t="s">
        <v>3447</v>
      </c>
      <c r="C499" s="188" t="s">
        <v>176</v>
      </c>
      <c r="D499" s="189">
        <v>47.19</v>
      </c>
      <c r="E499" s="188" t="s">
        <v>1032</v>
      </c>
      <c r="F499" s="188" t="s">
        <v>3423</v>
      </c>
      <c r="G499" s="188" t="s">
        <v>1031</v>
      </c>
      <c r="H499" s="188" t="s">
        <v>3319</v>
      </c>
      <c r="I499" s="181">
        <f>SUMIFS(STIMA!$O$2:$O$48,STIMA!$G$2:$G$48,EP!I$1,STIMA!$E$2:$E$48,EP!$A499)</f>
        <v>0</v>
      </c>
      <c r="J499" s="182">
        <f t="shared" si="28"/>
        <v>0</v>
      </c>
      <c r="K499" s="181">
        <f>SUMIFS(STIMA!$O$2:$O$48,STIMA!$G$2:$G$48,EP!K$1,STIMA!$E$2:$E$48,EP!$A499)</f>
        <v>0</v>
      </c>
      <c r="L499" s="182">
        <f t="shared" si="29"/>
        <v>0</v>
      </c>
      <c r="M499" s="183">
        <f t="shared" si="30"/>
        <v>0</v>
      </c>
      <c r="N499" s="182">
        <f t="shared" si="31"/>
        <v>0</v>
      </c>
      <c r="Q499" s="184"/>
    </row>
    <row r="500" spans="1:17" ht="12" customHeight="1" x14ac:dyDescent="0.2">
      <c r="A500" s="188" t="s">
        <v>3448</v>
      </c>
      <c r="B500" s="188" t="s">
        <v>3449</v>
      </c>
      <c r="C500" s="188" t="s">
        <v>176</v>
      </c>
      <c r="D500" s="189">
        <v>51.91</v>
      </c>
      <c r="E500" s="188" t="s">
        <v>1032</v>
      </c>
      <c r="F500" s="188" t="s">
        <v>3423</v>
      </c>
      <c r="G500" s="188" t="s">
        <v>1031</v>
      </c>
      <c r="H500" s="188" t="s">
        <v>3319</v>
      </c>
      <c r="I500" s="181">
        <f>SUMIFS(STIMA!$O$2:$O$48,STIMA!$G$2:$G$48,EP!I$1,STIMA!$E$2:$E$48,EP!$A500)</f>
        <v>0</v>
      </c>
      <c r="J500" s="182">
        <f t="shared" si="28"/>
        <v>0</v>
      </c>
      <c r="K500" s="181">
        <f>SUMIFS(STIMA!$O$2:$O$48,STIMA!$G$2:$G$48,EP!K$1,STIMA!$E$2:$E$48,EP!$A500)</f>
        <v>0</v>
      </c>
      <c r="L500" s="182">
        <f t="shared" si="29"/>
        <v>0</v>
      </c>
      <c r="M500" s="183">
        <f t="shared" si="30"/>
        <v>0</v>
      </c>
      <c r="N500" s="182">
        <f t="shared" si="31"/>
        <v>0</v>
      </c>
      <c r="Q500" s="184"/>
    </row>
    <row r="501" spans="1:17" ht="12" customHeight="1" x14ac:dyDescent="0.2">
      <c r="A501" s="188" t="s">
        <v>3450</v>
      </c>
      <c r="B501" s="188" t="s">
        <v>3451</v>
      </c>
      <c r="C501" s="188" t="s">
        <v>176</v>
      </c>
      <c r="D501" s="189">
        <v>56.43</v>
      </c>
      <c r="E501" s="188" t="s">
        <v>1032</v>
      </c>
      <c r="F501" s="188" t="s">
        <v>3423</v>
      </c>
      <c r="G501" s="188" t="s">
        <v>1031</v>
      </c>
      <c r="H501" s="188" t="s">
        <v>3319</v>
      </c>
      <c r="I501" s="181">
        <f>SUMIFS(STIMA!$O$2:$O$48,STIMA!$G$2:$G$48,EP!I$1,STIMA!$E$2:$E$48,EP!$A501)</f>
        <v>0</v>
      </c>
      <c r="J501" s="182">
        <f t="shared" si="28"/>
        <v>0</v>
      </c>
      <c r="K501" s="181">
        <f>SUMIFS(STIMA!$O$2:$O$48,STIMA!$G$2:$G$48,EP!K$1,STIMA!$E$2:$E$48,EP!$A501)</f>
        <v>0</v>
      </c>
      <c r="L501" s="182">
        <f t="shared" si="29"/>
        <v>0</v>
      </c>
      <c r="M501" s="183">
        <f t="shared" si="30"/>
        <v>0</v>
      </c>
      <c r="N501" s="182">
        <f t="shared" si="31"/>
        <v>0</v>
      </c>
      <c r="Q501" s="184"/>
    </row>
    <row r="502" spans="1:17" ht="12" customHeight="1" x14ac:dyDescent="0.2">
      <c r="A502" s="188" t="s">
        <v>1051</v>
      </c>
      <c r="B502" s="188" t="s">
        <v>1052</v>
      </c>
      <c r="C502" s="188" t="s">
        <v>329</v>
      </c>
      <c r="D502" s="189">
        <v>17.59</v>
      </c>
      <c r="E502" s="188" t="s">
        <v>1053</v>
      </c>
      <c r="F502" s="188" t="s">
        <v>1054</v>
      </c>
      <c r="G502" s="188" t="s">
        <v>1031</v>
      </c>
      <c r="H502" s="188" t="s">
        <v>3319</v>
      </c>
      <c r="I502" s="181">
        <f>SUMIFS(STIMA!$O$2:$O$48,STIMA!$G$2:$G$48,EP!I$1,STIMA!$E$2:$E$48,EP!$A502)</f>
        <v>0</v>
      </c>
      <c r="J502" s="182">
        <f t="shared" si="28"/>
        <v>0</v>
      </c>
      <c r="K502" s="181">
        <f>SUMIFS(STIMA!$O$2:$O$48,STIMA!$G$2:$G$48,EP!K$1,STIMA!$E$2:$E$48,EP!$A502)</f>
        <v>0</v>
      </c>
      <c r="L502" s="182">
        <f t="shared" si="29"/>
        <v>0</v>
      </c>
      <c r="M502" s="183">
        <f t="shared" si="30"/>
        <v>0</v>
      </c>
      <c r="N502" s="182">
        <f t="shared" si="31"/>
        <v>0</v>
      </c>
      <c r="Q502" s="184"/>
    </row>
    <row r="503" spans="1:17" ht="12" customHeight="1" x14ac:dyDescent="0.2">
      <c r="A503" s="188" t="s">
        <v>1055</v>
      </c>
      <c r="B503" s="188" t="s">
        <v>1056</v>
      </c>
      <c r="C503" s="190"/>
      <c r="D503" s="189"/>
      <c r="E503" s="188" t="s">
        <v>1053</v>
      </c>
      <c r="F503" s="188" t="s">
        <v>1054</v>
      </c>
      <c r="G503" s="188" t="s">
        <v>1031</v>
      </c>
      <c r="H503" s="188" t="s">
        <v>3319</v>
      </c>
      <c r="I503" s="181">
        <f>SUMIFS(STIMA!$O$2:$O$48,STIMA!$G$2:$G$48,EP!I$1,STIMA!$E$2:$E$48,EP!$A503)</f>
        <v>0</v>
      </c>
      <c r="J503" s="182">
        <f t="shared" si="28"/>
        <v>0</v>
      </c>
      <c r="K503" s="181">
        <f>SUMIFS(STIMA!$O$2:$O$48,STIMA!$G$2:$G$48,EP!K$1,STIMA!$E$2:$E$48,EP!$A503)</f>
        <v>0</v>
      </c>
      <c r="L503" s="182">
        <f t="shared" si="29"/>
        <v>0</v>
      </c>
      <c r="M503" s="183">
        <f t="shared" si="30"/>
        <v>0</v>
      </c>
      <c r="N503" s="182">
        <f t="shared" si="31"/>
        <v>0</v>
      </c>
      <c r="Q503" s="184"/>
    </row>
    <row r="504" spans="1:17" ht="12" customHeight="1" x14ac:dyDescent="0.2">
      <c r="A504" s="188" t="s">
        <v>1057</v>
      </c>
      <c r="B504" s="188" t="s">
        <v>1058</v>
      </c>
      <c r="C504" s="190" t="s">
        <v>329</v>
      </c>
      <c r="D504" s="189">
        <v>16.28</v>
      </c>
      <c r="E504" s="188" t="s">
        <v>1053</v>
      </c>
      <c r="F504" s="188" t="s">
        <v>1054</v>
      </c>
      <c r="G504" s="188" t="s">
        <v>1031</v>
      </c>
      <c r="H504" s="188" t="s">
        <v>3319</v>
      </c>
      <c r="I504" s="181">
        <f>SUMIFS(STIMA!$O$2:$O$48,STIMA!$G$2:$G$48,EP!I$1,STIMA!$E$2:$E$48,EP!$A504)</f>
        <v>0</v>
      </c>
      <c r="J504" s="182">
        <f t="shared" si="28"/>
        <v>0</v>
      </c>
      <c r="K504" s="181">
        <f>SUMIFS(STIMA!$O$2:$O$48,STIMA!$G$2:$G$48,EP!K$1,STIMA!$E$2:$E$48,EP!$A504)</f>
        <v>0</v>
      </c>
      <c r="L504" s="182">
        <f t="shared" si="29"/>
        <v>0</v>
      </c>
      <c r="M504" s="183">
        <f t="shared" si="30"/>
        <v>0</v>
      </c>
      <c r="N504" s="182">
        <f t="shared" si="31"/>
        <v>0</v>
      </c>
      <c r="Q504" s="184"/>
    </row>
    <row r="505" spans="1:17" ht="12" customHeight="1" x14ac:dyDescent="0.2">
      <c r="A505" s="188" t="s">
        <v>1059</v>
      </c>
      <c r="B505" s="188" t="s">
        <v>1060</v>
      </c>
      <c r="C505" s="188" t="s">
        <v>329</v>
      </c>
      <c r="D505" s="189">
        <v>15.29</v>
      </c>
      <c r="E505" s="188" t="s">
        <v>1053</v>
      </c>
      <c r="F505" s="188" t="s">
        <v>1054</v>
      </c>
      <c r="G505" s="188" t="s">
        <v>1031</v>
      </c>
      <c r="H505" s="188" t="s">
        <v>3319</v>
      </c>
      <c r="I505" s="181">
        <f>SUMIFS(STIMA!$O$2:$O$48,STIMA!$G$2:$G$48,EP!I$1,STIMA!$E$2:$E$48,EP!$A505)</f>
        <v>0</v>
      </c>
      <c r="J505" s="182">
        <f t="shared" si="28"/>
        <v>0</v>
      </c>
      <c r="K505" s="181">
        <f>SUMIFS(STIMA!$O$2:$O$48,STIMA!$G$2:$G$48,EP!K$1,STIMA!$E$2:$E$48,EP!$A505)</f>
        <v>0</v>
      </c>
      <c r="L505" s="182">
        <f t="shared" si="29"/>
        <v>0</v>
      </c>
      <c r="M505" s="183">
        <f t="shared" si="30"/>
        <v>0</v>
      </c>
      <c r="N505" s="182">
        <f t="shared" si="31"/>
        <v>0</v>
      </c>
      <c r="Q505" s="184"/>
    </row>
    <row r="506" spans="1:17" ht="12" customHeight="1" x14ac:dyDescent="0.2">
      <c r="A506" s="188" t="s">
        <v>1061</v>
      </c>
      <c r="B506" s="188" t="s">
        <v>1062</v>
      </c>
      <c r="C506" s="188"/>
      <c r="D506" s="189">
        <v>0</v>
      </c>
      <c r="E506" s="188" t="s">
        <v>1053</v>
      </c>
      <c r="F506" s="188" t="s">
        <v>1063</v>
      </c>
      <c r="G506" s="188" t="s">
        <v>1031</v>
      </c>
      <c r="H506" s="188" t="s">
        <v>3319</v>
      </c>
      <c r="I506" s="181">
        <f>SUMIFS(STIMA!$O$2:$O$48,STIMA!$G$2:$G$48,EP!I$1,STIMA!$E$2:$E$48,EP!$A506)</f>
        <v>0</v>
      </c>
      <c r="J506" s="182">
        <f t="shared" si="28"/>
        <v>0</v>
      </c>
      <c r="K506" s="181">
        <f>SUMIFS(STIMA!$O$2:$O$48,STIMA!$G$2:$G$48,EP!K$1,STIMA!$E$2:$E$48,EP!$A506)</f>
        <v>0</v>
      </c>
      <c r="L506" s="182">
        <f t="shared" si="29"/>
        <v>0</v>
      </c>
      <c r="M506" s="183">
        <f t="shared" si="30"/>
        <v>0</v>
      </c>
      <c r="N506" s="182">
        <f t="shared" si="31"/>
        <v>0</v>
      </c>
      <c r="Q506" s="184"/>
    </row>
    <row r="507" spans="1:17" ht="12" customHeight="1" x14ac:dyDescent="0.2">
      <c r="A507" s="188" t="s">
        <v>3452</v>
      </c>
      <c r="B507" s="188" t="s">
        <v>3453</v>
      </c>
      <c r="C507" s="190" t="s">
        <v>329</v>
      </c>
      <c r="D507" s="189">
        <v>0.47</v>
      </c>
      <c r="E507" s="188" t="s">
        <v>1053</v>
      </c>
      <c r="F507" s="188" t="s">
        <v>1063</v>
      </c>
      <c r="G507" s="188" t="s">
        <v>1031</v>
      </c>
      <c r="H507" s="188" t="s">
        <v>3319</v>
      </c>
      <c r="I507" s="181">
        <f>SUMIFS(STIMA!$O$2:$O$48,STIMA!$G$2:$G$48,EP!I$1,STIMA!$E$2:$E$48,EP!$A507)</f>
        <v>0</v>
      </c>
      <c r="J507" s="182">
        <f t="shared" si="28"/>
        <v>0</v>
      </c>
      <c r="K507" s="181">
        <f>SUMIFS(STIMA!$O$2:$O$48,STIMA!$G$2:$G$48,EP!K$1,STIMA!$E$2:$E$48,EP!$A507)</f>
        <v>0</v>
      </c>
      <c r="L507" s="182">
        <f t="shared" si="29"/>
        <v>0</v>
      </c>
      <c r="M507" s="183">
        <f t="shared" si="30"/>
        <v>0</v>
      </c>
      <c r="N507" s="182">
        <f t="shared" si="31"/>
        <v>0</v>
      </c>
      <c r="Q507" s="184"/>
    </row>
    <row r="508" spans="1:17" ht="12" customHeight="1" x14ac:dyDescent="0.2">
      <c r="A508" s="188" t="s">
        <v>1064</v>
      </c>
      <c r="B508" s="188" t="s">
        <v>3454</v>
      </c>
      <c r="C508" s="188" t="s">
        <v>329</v>
      </c>
      <c r="D508" s="189">
        <v>10.29</v>
      </c>
      <c r="E508" s="188" t="s">
        <v>1053</v>
      </c>
      <c r="F508" s="188" t="s">
        <v>1063</v>
      </c>
      <c r="G508" s="188" t="s">
        <v>1031</v>
      </c>
      <c r="H508" s="188" t="s">
        <v>3319</v>
      </c>
      <c r="I508" s="181">
        <f>SUMIFS(STIMA!$O$2:$O$48,STIMA!$G$2:$G$48,EP!I$1,STIMA!$E$2:$E$48,EP!$A508)</f>
        <v>0</v>
      </c>
      <c r="J508" s="182">
        <f t="shared" si="28"/>
        <v>0</v>
      </c>
      <c r="K508" s="181">
        <f>SUMIFS(STIMA!$O$2:$O$48,STIMA!$G$2:$G$48,EP!K$1,STIMA!$E$2:$E$48,EP!$A508)</f>
        <v>0</v>
      </c>
      <c r="L508" s="182">
        <f t="shared" si="29"/>
        <v>0</v>
      </c>
      <c r="M508" s="183">
        <f t="shared" si="30"/>
        <v>0</v>
      </c>
      <c r="N508" s="182">
        <f t="shared" si="31"/>
        <v>0</v>
      </c>
      <c r="Q508" s="184"/>
    </row>
    <row r="509" spans="1:17" ht="12" customHeight="1" x14ac:dyDescent="0.2">
      <c r="A509" s="188" t="s">
        <v>1065</v>
      </c>
      <c r="B509" s="188" t="s">
        <v>3455</v>
      </c>
      <c r="C509" s="188"/>
      <c r="D509" s="189">
        <v>0</v>
      </c>
      <c r="E509" s="188" t="s">
        <v>1053</v>
      </c>
      <c r="F509" s="188" t="s">
        <v>1054</v>
      </c>
      <c r="G509" s="188" t="s">
        <v>1031</v>
      </c>
      <c r="H509" s="188" t="s">
        <v>3321</v>
      </c>
      <c r="I509" s="181">
        <f>SUMIFS(STIMA!$O$2:$O$48,STIMA!$G$2:$G$48,EP!I$1,STIMA!$E$2:$E$48,EP!$A509)</f>
        <v>0</v>
      </c>
      <c r="J509" s="182">
        <f t="shared" si="28"/>
        <v>0</v>
      </c>
      <c r="K509" s="181">
        <f>SUMIFS(STIMA!$O$2:$O$48,STIMA!$G$2:$G$48,EP!K$1,STIMA!$E$2:$E$48,EP!$A509)</f>
        <v>0</v>
      </c>
      <c r="L509" s="182">
        <f t="shared" si="29"/>
        <v>0</v>
      </c>
      <c r="M509" s="183">
        <f t="shared" si="30"/>
        <v>0</v>
      </c>
      <c r="N509" s="182">
        <f t="shared" si="31"/>
        <v>0</v>
      </c>
      <c r="Q509" s="184"/>
    </row>
    <row r="510" spans="1:17" ht="12" customHeight="1" x14ac:dyDescent="0.2">
      <c r="A510" s="188" t="s">
        <v>1066</v>
      </c>
      <c r="B510" s="188" t="s">
        <v>3456</v>
      </c>
      <c r="C510" s="190" t="s">
        <v>329</v>
      </c>
      <c r="D510" s="189">
        <v>43.25</v>
      </c>
      <c r="E510" s="188" t="s">
        <v>1053</v>
      </c>
      <c r="F510" s="188" t="s">
        <v>1054</v>
      </c>
      <c r="G510" s="188" t="s">
        <v>1031</v>
      </c>
      <c r="H510" s="188" t="s">
        <v>3321</v>
      </c>
      <c r="I510" s="181">
        <f>SUMIFS(STIMA!$O$2:$O$48,STIMA!$G$2:$G$48,EP!I$1,STIMA!$E$2:$E$48,EP!$A510)</f>
        <v>0</v>
      </c>
      <c r="J510" s="182">
        <f t="shared" si="28"/>
        <v>0</v>
      </c>
      <c r="K510" s="181">
        <f>SUMIFS(STIMA!$O$2:$O$48,STIMA!$G$2:$G$48,EP!K$1,STIMA!$E$2:$E$48,EP!$A510)</f>
        <v>0</v>
      </c>
      <c r="L510" s="182">
        <f t="shared" si="29"/>
        <v>0</v>
      </c>
      <c r="M510" s="183">
        <f t="shared" si="30"/>
        <v>0</v>
      </c>
      <c r="N510" s="182">
        <f t="shared" si="31"/>
        <v>0</v>
      </c>
      <c r="Q510" s="184"/>
    </row>
    <row r="511" spans="1:17" ht="12" customHeight="1" x14ac:dyDescent="0.2">
      <c r="A511" s="188" t="s">
        <v>1067</v>
      </c>
      <c r="B511" s="188" t="s">
        <v>1068</v>
      </c>
      <c r="C511" s="188"/>
      <c r="D511" s="189">
        <v>0</v>
      </c>
      <c r="E511" s="188" t="s">
        <v>1053</v>
      </c>
      <c r="F511" s="188" t="s">
        <v>1063</v>
      </c>
      <c r="G511" s="188" t="s">
        <v>1031</v>
      </c>
      <c r="H511" s="188" t="s">
        <v>3363</v>
      </c>
      <c r="I511" s="181">
        <f>SUMIFS(STIMA!$O$2:$O$48,STIMA!$G$2:$G$48,EP!I$1,STIMA!$E$2:$E$48,EP!$A511)</f>
        <v>0</v>
      </c>
      <c r="J511" s="182">
        <f t="shared" si="28"/>
        <v>0</v>
      </c>
      <c r="K511" s="181">
        <f>SUMIFS(STIMA!$O$2:$O$48,STIMA!$G$2:$G$48,EP!K$1,STIMA!$E$2:$E$48,EP!$A511)</f>
        <v>0</v>
      </c>
      <c r="L511" s="182">
        <f t="shared" si="29"/>
        <v>0</v>
      </c>
      <c r="M511" s="183">
        <f t="shared" si="30"/>
        <v>0</v>
      </c>
      <c r="N511" s="182">
        <f t="shared" si="31"/>
        <v>0</v>
      </c>
      <c r="Q511" s="184"/>
    </row>
    <row r="512" spans="1:17" ht="12" customHeight="1" x14ac:dyDescent="0.2">
      <c r="A512" s="188" t="s">
        <v>1069</v>
      </c>
      <c r="B512" s="188" t="s">
        <v>1070</v>
      </c>
      <c r="C512" s="188" t="s">
        <v>329</v>
      </c>
      <c r="D512" s="189">
        <v>60.72</v>
      </c>
      <c r="E512" s="188" t="s">
        <v>1053</v>
      </c>
      <c r="F512" s="188" t="s">
        <v>1063</v>
      </c>
      <c r="G512" s="188" t="s">
        <v>1031</v>
      </c>
      <c r="H512" s="188" t="s">
        <v>3363</v>
      </c>
      <c r="I512" s="181">
        <f>SUMIFS(STIMA!$O$2:$O$48,STIMA!$G$2:$G$48,EP!I$1,STIMA!$E$2:$E$48,EP!$A512)</f>
        <v>0</v>
      </c>
      <c r="J512" s="182">
        <f t="shared" si="28"/>
        <v>0</v>
      </c>
      <c r="K512" s="181">
        <f>SUMIFS(STIMA!$O$2:$O$48,STIMA!$G$2:$G$48,EP!K$1,STIMA!$E$2:$E$48,EP!$A512)</f>
        <v>0</v>
      </c>
      <c r="L512" s="182">
        <f t="shared" si="29"/>
        <v>0</v>
      </c>
      <c r="M512" s="183">
        <f t="shared" si="30"/>
        <v>0</v>
      </c>
      <c r="N512" s="182">
        <f t="shared" si="31"/>
        <v>0</v>
      </c>
      <c r="Q512" s="184"/>
    </row>
    <row r="513" spans="1:17" ht="12" customHeight="1" x14ac:dyDescent="0.2">
      <c r="A513" s="188" t="s">
        <v>1071</v>
      </c>
      <c r="B513" s="188" t="s">
        <v>1072</v>
      </c>
      <c r="C513" s="188"/>
      <c r="D513" s="189">
        <v>0</v>
      </c>
      <c r="E513" s="188" t="s">
        <v>1053</v>
      </c>
      <c r="F513" s="188" t="s">
        <v>1073</v>
      </c>
      <c r="G513" s="188" t="s">
        <v>1031</v>
      </c>
      <c r="H513" s="188" t="s">
        <v>3363</v>
      </c>
      <c r="I513" s="181">
        <f>SUMIFS(STIMA!$O$2:$O$48,STIMA!$G$2:$G$48,EP!I$1,STIMA!$E$2:$E$48,EP!$A513)</f>
        <v>0</v>
      </c>
      <c r="J513" s="182">
        <f t="shared" si="28"/>
        <v>0</v>
      </c>
      <c r="K513" s="181">
        <f>SUMIFS(STIMA!$O$2:$O$48,STIMA!$G$2:$G$48,EP!K$1,STIMA!$E$2:$E$48,EP!$A513)</f>
        <v>0</v>
      </c>
      <c r="L513" s="182">
        <f t="shared" si="29"/>
        <v>0</v>
      </c>
      <c r="M513" s="183">
        <f t="shared" si="30"/>
        <v>0</v>
      </c>
      <c r="N513" s="182">
        <f t="shared" si="31"/>
        <v>0</v>
      </c>
      <c r="Q513" s="184"/>
    </row>
    <row r="514" spans="1:17" ht="12" customHeight="1" x14ac:dyDescent="0.2">
      <c r="A514" s="188" t="s">
        <v>1074</v>
      </c>
      <c r="B514" s="188" t="s">
        <v>1075</v>
      </c>
      <c r="C514" s="188" t="s">
        <v>176</v>
      </c>
      <c r="D514" s="189">
        <v>90.78</v>
      </c>
      <c r="E514" s="188" t="s">
        <v>1053</v>
      </c>
      <c r="F514" s="188" t="s">
        <v>1073</v>
      </c>
      <c r="G514" s="188" t="s">
        <v>1031</v>
      </c>
      <c r="H514" s="188" t="s">
        <v>3363</v>
      </c>
      <c r="I514" s="181">
        <f>SUMIFS(STIMA!$O$2:$O$48,STIMA!$G$2:$G$48,EP!I$1,STIMA!$E$2:$E$48,EP!$A514)</f>
        <v>0</v>
      </c>
      <c r="J514" s="182">
        <f t="shared" ref="J514:J577" si="32">I514/$J$1</f>
        <v>0</v>
      </c>
      <c r="K514" s="181">
        <f>SUMIFS(STIMA!$O$2:$O$48,STIMA!$G$2:$G$48,EP!K$1,STIMA!$E$2:$E$48,EP!$A514)</f>
        <v>0</v>
      </c>
      <c r="L514" s="182">
        <f t="shared" ref="L514:L577" si="33">K514/$L$1</f>
        <v>0</v>
      </c>
      <c r="M514" s="183">
        <f t="shared" ref="M514:M577" si="34">I514+K514</f>
        <v>0</v>
      </c>
      <c r="N514" s="182">
        <f t="shared" ref="N514:N577" si="35">M514/$N$1</f>
        <v>0</v>
      </c>
      <c r="Q514" s="184"/>
    </row>
    <row r="515" spans="1:17" ht="12" customHeight="1" x14ac:dyDescent="0.2">
      <c r="A515" s="188" t="s">
        <v>1076</v>
      </c>
      <c r="B515" s="188" t="s">
        <v>1077</v>
      </c>
      <c r="C515" s="188" t="s">
        <v>176</v>
      </c>
      <c r="D515" s="189">
        <v>93.51</v>
      </c>
      <c r="E515" s="188" t="s">
        <v>1053</v>
      </c>
      <c r="F515" s="188" t="s">
        <v>1073</v>
      </c>
      <c r="G515" s="188" t="s">
        <v>1031</v>
      </c>
      <c r="H515" s="188" t="s">
        <v>3363</v>
      </c>
      <c r="I515" s="181">
        <f>SUMIFS(STIMA!$O$2:$O$48,STIMA!$G$2:$G$48,EP!I$1,STIMA!$E$2:$E$48,EP!$A515)</f>
        <v>0</v>
      </c>
      <c r="J515" s="182">
        <f t="shared" si="32"/>
        <v>0</v>
      </c>
      <c r="K515" s="181">
        <f>SUMIFS(STIMA!$O$2:$O$48,STIMA!$G$2:$G$48,EP!K$1,STIMA!$E$2:$E$48,EP!$A515)</f>
        <v>0</v>
      </c>
      <c r="L515" s="182">
        <f t="shared" si="33"/>
        <v>0</v>
      </c>
      <c r="M515" s="183">
        <f t="shared" si="34"/>
        <v>0</v>
      </c>
      <c r="N515" s="182">
        <f t="shared" si="35"/>
        <v>0</v>
      </c>
      <c r="Q515" s="184"/>
    </row>
    <row r="516" spans="1:17" ht="12" customHeight="1" x14ac:dyDescent="0.2">
      <c r="A516" s="188" t="s">
        <v>1078</v>
      </c>
      <c r="B516" s="188" t="s">
        <v>1079</v>
      </c>
      <c r="C516" s="188"/>
      <c r="D516" s="189">
        <v>0</v>
      </c>
      <c r="E516" s="188" t="s">
        <v>1053</v>
      </c>
      <c r="F516" s="188" t="s">
        <v>1073</v>
      </c>
      <c r="G516" s="188" t="s">
        <v>1031</v>
      </c>
      <c r="H516" s="188" t="s">
        <v>3363</v>
      </c>
      <c r="I516" s="181">
        <f>SUMIFS(STIMA!$O$2:$O$48,STIMA!$G$2:$G$48,EP!I$1,STIMA!$E$2:$E$48,EP!$A516)</f>
        <v>0</v>
      </c>
      <c r="J516" s="182">
        <f t="shared" si="32"/>
        <v>0</v>
      </c>
      <c r="K516" s="181">
        <f>SUMIFS(STIMA!$O$2:$O$48,STIMA!$G$2:$G$48,EP!K$1,STIMA!$E$2:$E$48,EP!$A516)</f>
        <v>0</v>
      </c>
      <c r="L516" s="182">
        <f t="shared" si="33"/>
        <v>0</v>
      </c>
      <c r="M516" s="183">
        <f t="shared" si="34"/>
        <v>0</v>
      </c>
      <c r="N516" s="182">
        <f t="shared" si="35"/>
        <v>0</v>
      </c>
      <c r="Q516" s="184"/>
    </row>
    <row r="517" spans="1:17" ht="12" customHeight="1" x14ac:dyDescent="0.2">
      <c r="A517" s="188" t="s">
        <v>1080</v>
      </c>
      <c r="B517" s="188" t="s">
        <v>1081</v>
      </c>
      <c r="C517" s="188" t="s">
        <v>176</v>
      </c>
      <c r="D517" s="189">
        <v>81.510000000000005</v>
      </c>
      <c r="E517" s="188" t="s">
        <v>1053</v>
      </c>
      <c r="F517" s="188" t="s">
        <v>1073</v>
      </c>
      <c r="G517" s="188" t="s">
        <v>1031</v>
      </c>
      <c r="H517" s="188" t="s">
        <v>3363</v>
      </c>
      <c r="I517" s="181">
        <f>SUMIFS(STIMA!$O$2:$O$48,STIMA!$G$2:$G$48,EP!I$1,STIMA!$E$2:$E$48,EP!$A517)</f>
        <v>0</v>
      </c>
      <c r="J517" s="182">
        <f t="shared" si="32"/>
        <v>0</v>
      </c>
      <c r="K517" s="181">
        <f>SUMIFS(STIMA!$O$2:$O$48,STIMA!$G$2:$G$48,EP!K$1,STIMA!$E$2:$E$48,EP!$A517)</f>
        <v>0</v>
      </c>
      <c r="L517" s="182">
        <f t="shared" si="33"/>
        <v>0</v>
      </c>
      <c r="M517" s="183">
        <f t="shared" si="34"/>
        <v>0</v>
      </c>
      <c r="N517" s="182">
        <f t="shared" si="35"/>
        <v>0</v>
      </c>
      <c r="Q517" s="184"/>
    </row>
    <row r="518" spans="1:17" ht="12" customHeight="1" x14ac:dyDescent="0.2">
      <c r="A518" s="188" t="s">
        <v>1082</v>
      </c>
      <c r="B518" s="188" t="s">
        <v>1083</v>
      </c>
      <c r="C518" s="188" t="s">
        <v>176</v>
      </c>
      <c r="D518" s="189">
        <v>84.24</v>
      </c>
      <c r="E518" s="188" t="s">
        <v>1053</v>
      </c>
      <c r="F518" s="188" t="s">
        <v>1073</v>
      </c>
      <c r="G518" s="188" t="s">
        <v>1031</v>
      </c>
      <c r="H518" s="188" t="s">
        <v>3363</v>
      </c>
      <c r="I518" s="181">
        <f>SUMIFS(STIMA!$O$2:$O$48,STIMA!$G$2:$G$48,EP!I$1,STIMA!$E$2:$E$48,EP!$A518)</f>
        <v>0</v>
      </c>
      <c r="J518" s="182">
        <f t="shared" si="32"/>
        <v>0</v>
      </c>
      <c r="K518" s="181">
        <f>SUMIFS(STIMA!$O$2:$O$48,STIMA!$G$2:$G$48,EP!K$1,STIMA!$E$2:$E$48,EP!$A518)</f>
        <v>0</v>
      </c>
      <c r="L518" s="182">
        <f t="shared" si="33"/>
        <v>0</v>
      </c>
      <c r="M518" s="183">
        <f t="shared" si="34"/>
        <v>0</v>
      </c>
      <c r="N518" s="182">
        <f t="shared" si="35"/>
        <v>0</v>
      </c>
      <c r="Q518" s="184"/>
    </row>
    <row r="519" spans="1:17" ht="12" customHeight="1" x14ac:dyDescent="0.2">
      <c r="A519" s="188" t="s">
        <v>3457</v>
      </c>
      <c r="B519" s="188" t="s">
        <v>3458</v>
      </c>
      <c r="C519" s="190" t="s">
        <v>344</v>
      </c>
      <c r="D519" s="189">
        <v>1.4</v>
      </c>
      <c r="E519" s="188" t="s">
        <v>1086</v>
      </c>
      <c r="F519" s="188" t="s">
        <v>3459</v>
      </c>
      <c r="G519" s="188" t="s">
        <v>1031</v>
      </c>
      <c r="H519" s="188" t="s">
        <v>3319</v>
      </c>
      <c r="I519" s="181">
        <f>SUMIFS(STIMA!$O$2:$O$48,STIMA!$G$2:$G$48,EP!I$1,STIMA!$E$2:$E$48,EP!$A519)</f>
        <v>0</v>
      </c>
      <c r="J519" s="182">
        <f t="shared" si="32"/>
        <v>0</v>
      </c>
      <c r="K519" s="181">
        <f>SUMIFS(STIMA!$O$2:$O$48,STIMA!$G$2:$G$48,EP!K$1,STIMA!$E$2:$E$48,EP!$A519)</f>
        <v>0</v>
      </c>
      <c r="L519" s="182">
        <f t="shared" si="33"/>
        <v>0</v>
      </c>
      <c r="M519" s="183">
        <f t="shared" si="34"/>
        <v>0</v>
      </c>
      <c r="N519" s="182">
        <f t="shared" si="35"/>
        <v>0</v>
      </c>
      <c r="Q519" s="184"/>
    </row>
    <row r="520" spans="1:17" ht="12" customHeight="1" x14ac:dyDescent="0.2">
      <c r="A520" s="188" t="s">
        <v>1084</v>
      </c>
      <c r="B520" s="188" t="s">
        <v>1085</v>
      </c>
      <c r="C520" s="188" t="s">
        <v>329</v>
      </c>
      <c r="D520" s="189">
        <v>12.96</v>
      </c>
      <c r="E520" s="188" t="s">
        <v>1086</v>
      </c>
      <c r="F520" s="188" t="s">
        <v>3460</v>
      </c>
      <c r="G520" s="188" t="s">
        <v>1031</v>
      </c>
      <c r="H520" s="188" t="s">
        <v>3319</v>
      </c>
      <c r="I520" s="181">
        <f>SUMIFS(STIMA!$O$2:$O$48,STIMA!$G$2:$G$48,EP!I$1,STIMA!$E$2:$E$48,EP!$A520)</f>
        <v>0</v>
      </c>
      <c r="J520" s="182">
        <f t="shared" si="32"/>
        <v>0</v>
      </c>
      <c r="K520" s="181">
        <f>SUMIFS(STIMA!$O$2:$O$48,STIMA!$G$2:$G$48,EP!K$1,STIMA!$E$2:$E$48,EP!$A520)</f>
        <v>0</v>
      </c>
      <c r="L520" s="182">
        <f t="shared" si="33"/>
        <v>0</v>
      </c>
      <c r="M520" s="183">
        <f t="shared" si="34"/>
        <v>0</v>
      </c>
      <c r="N520" s="182">
        <f t="shared" si="35"/>
        <v>0</v>
      </c>
      <c r="Q520" s="184"/>
    </row>
    <row r="521" spans="1:17" ht="12" customHeight="1" x14ac:dyDescent="0.2">
      <c r="A521" s="188" t="s">
        <v>1087</v>
      </c>
      <c r="B521" s="188" t="s">
        <v>1088</v>
      </c>
      <c r="C521" s="188"/>
      <c r="D521" s="189">
        <v>0</v>
      </c>
      <c r="E521" s="188" t="s">
        <v>1086</v>
      </c>
      <c r="F521" s="188" t="s">
        <v>3460</v>
      </c>
      <c r="G521" s="188" t="s">
        <v>1031</v>
      </c>
      <c r="H521" s="188" t="s">
        <v>3319</v>
      </c>
      <c r="I521" s="181">
        <f>SUMIFS(STIMA!$O$2:$O$48,STIMA!$G$2:$G$48,EP!I$1,STIMA!$E$2:$E$48,EP!$A521)</f>
        <v>0</v>
      </c>
      <c r="J521" s="182">
        <f t="shared" si="32"/>
        <v>0</v>
      </c>
      <c r="K521" s="181">
        <f>SUMIFS(STIMA!$O$2:$O$48,STIMA!$G$2:$G$48,EP!K$1,STIMA!$E$2:$E$48,EP!$A521)</f>
        <v>0</v>
      </c>
      <c r="L521" s="182">
        <f t="shared" si="33"/>
        <v>0</v>
      </c>
      <c r="M521" s="183">
        <f t="shared" si="34"/>
        <v>0</v>
      </c>
      <c r="N521" s="182">
        <f t="shared" si="35"/>
        <v>0</v>
      </c>
      <c r="Q521" s="184"/>
    </row>
    <row r="522" spans="1:17" ht="12" customHeight="1" x14ac:dyDescent="0.2">
      <c r="A522" s="188" t="s">
        <v>1089</v>
      </c>
      <c r="B522" s="188" t="s">
        <v>1090</v>
      </c>
      <c r="C522" s="188" t="s">
        <v>329</v>
      </c>
      <c r="D522" s="189">
        <v>29.86</v>
      </c>
      <c r="E522" s="188" t="s">
        <v>1086</v>
      </c>
      <c r="F522" s="188" t="s">
        <v>3460</v>
      </c>
      <c r="G522" s="188" t="s">
        <v>1031</v>
      </c>
      <c r="H522" s="188" t="s">
        <v>3319</v>
      </c>
      <c r="I522" s="181">
        <f>SUMIFS(STIMA!$O$2:$O$48,STIMA!$G$2:$G$48,EP!I$1,STIMA!$E$2:$E$48,EP!$A522)</f>
        <v>119.44</v>
      </c>
      <c r="J522" s="182">
        <f t="shared" si="32"/>
        <v>1.9414867871905033E-2</v>
      </c>
      <c r="K522" s="181">
        <f>SUMIFS(STIMA!$O$2:$O$48,STIMA!$G$2:$G$48,EP!K$1,STIMA!$E$2:$E$48,EP!$A522)</f>
        <v>0</v>
      </c>
      <c r="L522" s="182">
        <f t="shared" si="33"/>
        <v>0</v>
      </c>
      <c r="M522" s="183">
        <f t="shared" si="34"/>
        <v>119.44</v>
      </c>
      <c r="N522" s="182">
        <f t="shared" si="35"/>
        <v>1.7585367221940453E-2</v>
      </c>
      <c r="Q522" s="184"/>
    </row>
    <row r="523" spans="1:17" ht="12" customHeight="1" x14ac:dyDescent="0.2">
      <c r="A523" s="188" t="s">
        <v>1091</v>
      </c>
      <c r="B523" s="188" t="s">
        <v>1092</v>
      </c>
      <c r="C523" s="188" t="s">
        <v>329</v>
      </c>
      <c r="D523" s="189">
        <v>44.37</v>
      </c>
      <c r="E523" s="188" t="s">
        <v>1086</v>
      </c>
      <c r="F523" s="188" t="s">
        <v>3460</v>
      </c>
      <c r="G523" s="188" t="s">
        <v>1031</v>
      </c>
      <c r="H523" s="188" t="s">
        <v>3319</v>
      </c>
      <c r="I523" s="181">
        <f>SUMIFS(STIMA!$O$2:$O$48,STIMA!$G$2:$G$48,EP!I$1,STIMA!$E$2:$E$48,EP!$A523)</f>
        <v>0</v>
      </c>
      <c r="J523" s="182">
        <f t="shared" si="32"/>
        <v>0</v>
      </c>
      <c r="K523" s="181">
        <f>SUMIFS(STIMA!$O$2:$O$48,STIMA!$G$2:$G$48,EP!K$1,STIMA!$E$2:$E$48,EP!$A523)</f>
        <v>0</v>
      </c>
      <c r="L523" s="182">
        <f t="shared" si="33"/>
        <v>0</v>
      </c>
      <c r="M523" s="183">
        <f t="shared" si="34"/>
        <v>0</v>
      </c>
      <c r="N523" s="182">
        <f t="shared" si="35"/>
        <v>0</v>
      </c>
      <c r="Q523" s="184"/>
    </row>
    <row r="524" spans="1:17" ht="12" customHeight="1" x14ac:dyDescent="0.2">
      <c r="A524" s="188" t="s">
        <v>1093</v>
      </c>
      <c r="B524" s="188" t="s">
        <v>1094</v>
      </c>
      <c r="C524" s="188" t="s">
        <v>329</v>
      </c>
      <c r="D524" s="189">
        <v>52.3</v>
      </c>
      <c r="E524" s="188" t="s">
        <v>1086</v>
      </c>
      <c r="F524" s="188" t="s">
        <v>3460</v>
      </c>
      <c r="G524" s="188" t="s">
        <v>1031</v>
      </c>
      <c r="H524" s="188" t="s">
        <v>3319</v>
      </c>
      <c r="I524" s="181">
        <f>SUMIFS(STIMA!$O$2:$O$48,STIMA!$G$2:$G$48,EP!I$1,STIMA!$E$2:$E$48,EP!$A524)</f>
        <v>0</v>
      </c>
      <c r="J524" s="182">
        <f t="shared" si="32"/>
        <v>0</v>
      </c>
      <c r="K524" s="181">
        <f>SUMIFS(STIMA!$O$2:$O$48,STIMA!$G$2:$G$48,EP!K$1,STIMA!$E$2:$E$48,EP!$A524)</f>
        <v>0</v>
      </c>
      <c r="L524" s="182">
        <f t="shared" si="33"/>
        <v>0</v>
      </c>
      <c r="M524" s="183">
        <f t="shared" si="34"/>
        <v>0</v>
      </c>
      <c r="N524" s="182">
        <f t="shared" si="35"/>
        <v>0</v>
      </c>
      <c r="Q524" s="184"/>
    </row>
    <row r="525" spans="1:17" ht="12" customHeight="1" x14ac:dyDescent="0.2">
      <c r="A525" s="188" t="s">
        <v>1095</v>
      </c>
      <c r="B525" s="188" t="s">
        <v>1096</v>
      </c>
      <c r="C525" s="190" t="s">
        <v>329</v>
      </c>
      <c r="D525" s="189">
        <v>5.75</v>
      </c>
      <c r="E525" s="188" t="s">
        <v>1086</v>
      </c>
      <c r="F525" s="188" t="s">
        <v>3460</v>
      </c>
      <c r="G525" s="188" t="s">
        <v>1031</v>
      </c>
      <c r="H525" s="188" t="s">
        <v>3319</v>
      </c>
      <c r="I525" s="181">
        <f>SUMIFS(STIMA!$O$2:$O$48,STIMA!$G$2:$G$48,EP!I$1,STIMA!$E$2:$E$48,EP!$A525)</f>
        <v>0</v>
      </c>
      <c r="J525" s="182">
        <f t="shared" si="32"/>
        <v>0</v>
      </c>
      <c r="K525" s="181">
        <f>SUMIFS(STIMA!$O$2:$O$48,STIMA!$G$2:$G$48,EP!K$1,STIMA!$E$2:$E$48,EP!$A525)</f>
        <v>0</v>
      </c>
      <c r="L525" s="182">
        <f t="shared" si="33"/>
        <v>0</v>
      </c>
      <c r="M525" s="183">
        <f t="shared" si="34"/>
        <v>0</v>
      </c>
      <c r="N525" s="182">
        <f t="shared" si="35"/>
        <v>0</v>
      </c>
      <c r="Q525" s="184"/>
    </row>
    <row r="526" spans="1:17" ht="12" customHeight="1" x14ac:dyDescent="0.2">
      <c r="A526" s="188" t="s">
        <v>1097</v>
      </c>
      <c r="B526" s="188" t="s">
        <v>729</v>
      </c>
      <c r="C526" s="188"/>
      <c r="D526" s="189">
        <v>0</v>
      </c>
      <c r="E526" s="188" t="s">
        <v>1086</v>
      </c>
      <c r="F526" s="188" t="s">
        <v>3461</v>
      </c>
      <c r="G526" s="188" t="s">
        <v>1031</v>
      </c>
      <c r="H526" s="188" t="s">
        <v>3408</v>
      </c>
      <c r="I526" s="181">
        <f>SUMIFS(STIMA!$O$2:$O$48,STIMA!$G$2:$G$48,EP!I$1,STIMA!$E$2:$E$48,EP!$A526)</f>
        <v>0</v>
      </c>
      <c r="J526" s="182">
        <f t="shared" si="32"/>
        <v>0</v>
      </c>
      <c r="K526" s="181">
        <f>SUMIFS(STIMA!$O$2:$O$48,STIMA!$G$2:$G$48,EP!K$1,STIMA!$E$2:$E$48,EP!$A526)</f>
        <v>0</v>
      </c>
      <c r="L526" s="182">
        <f t="shared" si="33"/>
        <v>0</v>
      </c>
      <c r="M526" s="183">
        <f t="shared" si="34"/>
        <v>0</v>
      </c>
      <c r="N526" s="182">
        <f t="shared" si="35"/>
        <v>0</v>
      </c>
      <c r="Q526" s="184"/>
    </row>
    <row r="527" spans="1:17" ht="12" customHeight="1" x14ac:dyDescent="0.2">
      <c r="A527" s="188" t="s">
        <v>3462</v>
      </c>
      <c r="B527" s="188" t="s">
        <v>731</v>
      </c>
      <c r="C527" s="188" t="s">
        <v>344</v>
      </c>
      <c r="D527" s="189">
        <v>2.67</v>
      </c>
      <c r="E527" s="188" t="s">
        <v>1086</v>
      </c>
      <c r="F527" s="188" t="s">
        <v>3461</v>
      </c>
      <c r="G527" s="188" t="s">
        <v>1031</v>
      </c>
      <c r="H527" s="188" t="s">
        <v>3408</v>
      </c>
      <c r="I527" s="181">
        <f>SUMIFS(STIMA!$O$2:$O$48,STIMA!$G$2:$G$48,EP!I$1,STIMA!$E$2:$E$48,EP!$A527)</f>
        <v>0</v>
      </c>
      <c r="J527" s="182">
        <f t="shared" si="32"/>
        <v>0</v>
      </c>
      <c r="K527" s="181">
        <f>SUMIFS(STIMA!$O$2:$O$48,STIMA!$G$2:$G$48,EP!K$1,STIMA!$E$2:$E$48,EP!$A527)</f>
        <v>0</v>
      </c>
      <c r="L527" s="182">
        <f t="shared" si="33"/>
        <v>0</v>
      </c>
      <c r="M527" s="183">
        <f t="shared" si="34"/>
        <v>0</v>
      </c>
      <c r="N527" s="182">
        <f t="shared" si="35"/>
        <v>0</v>
      </c>
      <c r="Q527" s="184"/>
    </row>
    <row r="528" spans="1:17" ht="12" customHeight="1" x14ac:dyDescent="0.2">
      <c r="A528" s="188" t="s">
        <v>1098</v>
      </c>
      <c r="B528" s="188" t="s">
        <v>733</v>
      </c>
      <c r="C528" s="190" t="s">
        <v>344</v>
      </c>
      <c r="D528" s="189">
        <v>3.19</v>
      </c>
      <c r="E528" s="188" t="s">
        <v>1086</v>
      </c>
      <c r="F528" s="188" t="s">
        <v>3461</v>
      </c>
      <c r="G528" s="188" t="s">
        <v>1031</v>
      </c>
      <c r="H528" s="188" t="s">
        <v>3408</v>
      </c>
      <c r="I528" s="181">
        <f>SUMIFS(STIMA!$O$2:$O$48,STIMA!$G$2:$G$48,EP!I$1,STIMA!$E$2:$E$48,EP!$A528)</f>
        <v>0</v>
      </c>
      <c r="J528" s="182">
        <f t="shared" si="32"/>
        <v>0</v>
      </c>
      <c r="K528" s="181">
        <f>SUMIFS(STIMA!$O$2:$O$48,STIMA!$G$2:$G$48,EP!K$1,STIMA!$E$2:$E$48,EP!$A528)</f>
        <v>0</v>
      </c>
      <c r="L528" s="182">
        <f t="shared" si="33"/>
        <v>0</v>
      </c>
      <c r="M528" s="183">
        <f t="shared" si="34"/>
        <v>0</v>
      </c>
      <c r="N528" s="182">
        <f t="shared" si="35"/>
        <v>0</v>
      </c>
      <c r="Q528" s="184"/>
    </row>
    <row r="529" spans="1:17" ht="12" customHeight="1" x14ac:dyDescent="0.2">
      <c r="A529" s="188" t="s">
        <v>1099</v>
      </c>
      <c r="B529" s="188" t="s">
        <v>1100</v>
      </c>
      <c r="C529" s="188" t="s">
        <v>344</v>
      </c>
      <c r="D529" s="189">
        <v>14.33</v>
      </c>
      <c r="E529" s="188" t="s">
        <v>1086</v>
      </c>
      <c r="F529" s="188" t="s">
        <v>3463</v>
      </c>
      <c r="G529" s="188" t="s">
        <v>1031</v>
      </c>
      <c r="H529" s="188" t="s">
        <v>3321</v>
      </c>
      <c r="I529" s="181">
        <f>SUMIFS(STIMA!$O$2:$O$48,STIMA!$G$2:$G$48,EP!I$1,STIMA!$E$2:$E$48,EP!$A529)</f>
        <v>0</v>
      </c>
      <c r="J529" s="182">
        <f t="shared" si="32"/>
        <v>0</v>
      </c>
      <c r="K529" s="181">
        <f>SUMIFS(STIMA!$O$2:$O$48,STIMA!$G$2:$G$48,EP!K$1,STIMA!$E$2:$E$48,EP!$A529)</f>
        <v>0</v>
      </c>
      <c r="L529" s="182">
        <f t="shared" si="33"/>
        <v>0</v>
      </c>
      <c r="M529" s="183">
        <f t="shared" si="34"/>
        <v>0</v>
      </c>
      <c r="N529" s="182">
        <f t="shared" si="35"/>
        <v>0</v>
      </c>
      <c r="Q529" s="184"/>
    </row>
    <row r="530" spans="1:17" ht="12" customHeight="1" x14ac:dyDescent="0.2">
      <c r="A530" s="188" t="s">
        <v>1101</v>
      </c>
      <c r="B530" s="188" t="s">
        <v>1102</v>
      </c>
      <c r="C530" s="188"/>
      <c r="D530" s="189">
        <v>0</v>
      </c>
      <c r="E530" s="188" t="s">
        <v>1086</v>
      </c>
      <c r="F530" s="188" t="s">
        <v>3463</v>
      </c>
      <c r="G530" s="188" t="s">
        <v>1031</v>
      </c>
      <c r="H530" s="188" t="s">
        <v>3321</v>
      </c>
      <c r="I530" s="181">
        <f>SUMIFS(STIMA!$O$2:$O$48,STIMA!$G$2:$G$48,EP!I$1,STIMA!$E$2:$E$48,EP!$A530)</f>
        <v>0</v>
      </c>
      <c r="J530" s="182">
        <f t="shared" si="32"/>
        <v>0</v>
      </c>
      <c r="K530" s="181">
        <f>SUMIFS(STIMA!$O$2:$O$48,STIMA!$G$2:$G$48,EP!K$1,STIMA!$E$2:$E$48,EP!$A530)</f>
        <v>0</v>
      </c>
      <c r="L530" s="182">
        <f t="shared" si="33"/>
        <v>0</v>
      </c>
      <c r="M530" s="183">
        <f t="shared" si="34"/>
        <v>0</v>
      </c>
      <c r="N530" s="182">
        <f t="shared" si="35"/>
        <v>0</v>
      </c>
      <c r="Q530" s="184"/>
    </row>
    <row r="531" spans="1:17" ht="12" customHeight="1" x14ac:dyDescent="0.2">
      <c r="A531" s="188" t="s">
        <v>1103</v>
      </c>
      <c r="B531" s="188" t="s">
        <v>1104</v>
      </c>
      <c r="C531" s="188" t="s">
        <v>344</v>
      </c>
      <c r="D531" s="189">
        <v>6.34</v>
      </c>
      <c r="E531" s="188" t="s">
        <v>1086</v>
      </c>
      <c r="F531" s="188" t="s">
        <v>3463</v>
      </c>
      <c r="G531" s="188" t="s">
        <v>1031</v>
      </c>
      <c r="H531" s="188" t="s">
        <v>3321</v>
      </c>
      <c r="I531" s="181">
        <f>SUMIFS(STIMA!$O$2:$O$48,STIMA!$G$2:$G$48,EP!I$1,STIMA!$E$2:$E$48,EP!$A531)</f>
        <v>0</v>
      </c>
      <c r="J531" s="182">
        <f t="shared" si="32"/>
        <v>0</v>
      </c>
      <c r="K531" s="181">
        <f>SUMIFS(STIMA!$O$2:$O$48,STIMA!$G$2:$G$48,EP!K$1,STIMA!$E$2:$E$48,EP!$A531)</f>
        <v>0</v>
      </c>
      <c r="L531" s="182">
        <f t="shared" si="33"/>
        <v>0</v>
      </c>
      <c r="M531" s="183">
        <f t="shared" si="34"/>
        <v>0</v>
      </c>
      <c r="N531" s="182">
        <f t="shared" si="35"/>
        <v>0</v>
      </c>
      <c r="Q531" s="184"/>
    </row>
    <row r="532" spans="1:17" ht="12" customHeight="1" x14ac:dyDescent="0.2">
      <c r="A532" s="188" t="s">
        <v>1105</v>
      </c>
      <c r="B532" s="188" t="s">
        <v>1106</v>
      </c>
      <c r="C532" s="188" t="s">
        <v>159</v>
      </c>
      <c r="D532" s="189">
        <v>41.15</v>
      </c>
      <c r="E532" s="188" t="s">
        <v>1107</v>
      </c>
      <c r="F532" s="188" t="s">
        <v>1108</v>
      </c>
      <c r="G532" s="188" t="s">
        <v>1031</v>
      </c>
      <c r="H532" s="188" t="s">
        <v>3319</v>
      </c>
      <c r="I532" s="181">
        <f>SUMIFS(STIMA!$O$2:$O$48,STIMA!$G$2:$G$48,EP!I$1,STIMA!$E$2:$E$48,EP!$A532)</f>
        <v>0</v>
      </c>
      <c r="J532" s="182">
        <f t="shared" si="32"/>
        <v>0</v>
      </c>
      <c r="K532" s="181">
        <f>SUMIFS(STIMA!$O$2:$O$48,STIMA!$G$2:$G$48,EP!K$1,STIMA!$E$2:$E$48,EP!$A532)</f>
        <v>0</v>
      </c>
      <c r="L532" s="182">
        <f t="shared" si="33"/>
        <v>0</v>
      </c>
      <c r="M532" s="183">
        <f t="shared" si="34"/>
        <v>0</v>
      </c>
      <c r="N532" s="182">
        <f t="shared" si="35"/>
        <v>0</v>
      </c>
      <c r="Q532" s="184"/>
    </row>
    <row r="533" spans="1:17" ht="12" customHeight="1" x14ac:dyDescent="0.2">
      <c r="A533" s="188" t="s">
        <v>1109</v>
      </c>
      <c r="B533" s="188" t="s">
        <v>1110</v>
      </c>
      <c r="C533" s="188"/>
      <c r="D533" s="189">
        <v>0</v>
      </c>
      <c r="E533" s="188" t="s">
        <v>1107</v>
      </c>
      <c r="F533" s="188" t="s">
        <v>1108</v>
      </c>
      <c r="G533" s="188" t="s">
        <v>1031</v>
      </c>
      <c r="H533" s="188" t="s">
        <v>3319</v>
      </c>
      <c r="I533" s="181">
        <f>SUMIFS(STIMA!$O$2:$O$48,STIMA!$G$2:$G$48,EP!I$1,STIMA!$E$2:$E$48,EP!$A533)</f>
        <v>0</v>
      </c>
      <c r="J533" s="182">
        <f t="shared" si="32"/>
        <v>0</v>
      </c>
      <c r="K533" s="181">
        <f>SUMIFS(STIMA!$O$2:$O$48,STIMA!$G$2:$G$48,EP!K$1,STIMA!$E$2:$E$48,EP!$A533)</f>
        <v>0</v>
      </c>
      <c r="L533" s="182">
        <f t="shared" si="33"/>
        <v>0</v>
      </c>
      <c r="M533" s="183">
        <f t="shared" si="34"/>
        <v>0</v>
      </c>
      <c r="N533" s="182">
        <f t="shared" si="35"/>
        <v>0</v>
      </c>
      <c r="Q533" s="184"/>
    </row>
    <row r="534" spans="1:17" ht="12" customHeight="1" x14ac:dyDescent="0.2">
      <c r="A534" s="188" t="s">
        <v>1111</v>
      </c>
      <c r="B534" s="188" t="s">
        <v>3464</v>
      </c>
      <c r="C534" s="190" t="s">
        <v>159</v>
      </c>
      <c r="D534" s="189">
        <v>75.31</v>
      </c>
      <c r="E534" s="188" t="s">
        <v>1107</v>
      </c>
      <c r="F534" s="188" t="s">
        <v>1108</v>
      </c>
      <c r="G534" s="188" t="s">
        <v>1031</v>
      </c>
      <c r="H534" s="188" t="s">
        <v>3319</v>
      </c>
      <c r="I534" s="181">
        <f>SUMIFS(STIMA!$O$2:$O$48,STIMA!$G$2:$G$48,EP!I$1,STIMA!$E$2:$E$48,EP!$A534)</f>
        <v>0</v>
      </c>
      <c r="J534" s="182">
        <f t="shared" si="32"/>
        <v>0</v>
      </c>
      <c r="K534" s="181">
        <f>SUMIFS(STIMA!$O$2:$O$48,STIMA!$G$2:$G$48,EP!K$1,STIMA!$E$2:$E$48,EP!$A534)</f>
        <v>0</v>
      </c>
      <c r="L534" s="182">
        <f t="shared" si="33"/>
        <v>0</v>
      </c>
      <c r="M534" s="183">
        <f t="shared" si="34"/>
        <v>0</v>
      </c>
      <c r="N534" s="182">
        <f t="shared" si="35"/>
        <v>0</v>
      </c>
      <c r="Q534" s="184"/>
    </row>
    <row r="535" spans="1:17" ht="12" customHeight="1" x14ac:dyDescent="0.2">
      <c r="A535" s="188" t="s">
        <v>1112</v>
      </c>
      <c r="B535" s="188" t="s">
        <v>1113</v>
      </c>
      <c r="C535" s="188"/>
      <c r="D535" s="189">
        <v>0</v>
      </c>
      <c r="E535" s="188" t="s">
        <v>1107</v>
      </c>
      <c r="F535" s="188" t="s">
        <v>1108</v>
      </c>
      <c r="G535" s="188" t="s">
        <v>1031</v>
      </c>
      <c r="H535" s="188" t="s">
        <v>3319</v>
      </c>
      <c r="I535" s="181">
        <f>SUMIFS(STIMA!$O$2:$O$48,STIMA!$G$2:$G$48,EP!I$1,STIMA!$E$2:$E$48,EP!$A535)</f>
        <v>0</v>
      </c>
      <c r="J535" s="182">
        <f t="shared" si="32"/>
        <v>0</v>
      </c>
      <c r="K535" s="181">
        <f>SUMIFS(STIMA!$O$2:$O$48,STIMA!$G$2:$G$48,EP!K$1,STIMA!$E$2:$E$48,EP!$A535)</f>
        <v>0</v>
      </c>
      <c r="L535" s="182">
        <f t="shared" si="33"/>
        <v>0</v>
      </c>
      <c r="M535" s="183">
        <f t="shared" si="34"/>
        <v>0</v>
      </c>
      <c r="N535" s="182">
        <f t="shared" si="35"/>
        <v>0</v>
      </c>
      <c r="Q535" s="184"/>
    </row>
    <row r="536" spans="1:17" ht="12" customHeight="1" x14ac:dyDescent="0.2">
      <c r="A536" s="188" t="s">
        <v>1114</v>
      </c>
      <c r="B536" s="188" t="s">
        <v>3465</v>
      </c>
      <c r="C536" s="188" t="s">
        <v>1115</v>
      </c>
      <c r="D536" s="189">
        <v>22.1</v>
      </c>
      <c r="E536" s="188" t="s">
        <v>1107</v>
      </c>
      <c r="F536" s="188" t="s">
        <v>1108</v>
      </c>
      <c r="G536" s="188" t="s">
        <v>1031</v>
      </c>
      <c r="H536" s="188" t="s">
        <v>3319</v>
      </c>
      <c r="I536" s="181">
        <f>SUMIFS(STIMA!$O$2:$O$48,STIMA!$G$2:$G$48,EP!I$1,STIMA!$E$2:$E$48,EP!$A536)</f>
        <v>0</v>
      </c>
      <c r="J536" s="182">
        <f t="shared" si="32"/>
        <v>0</v>
      </c>
      <c r="K536" s="181">
        <f>SUMIFS(STIMA!$O$2:$O$48,STIMA!$G$2:$G$48,EP!K$1,STIMA!$E$2:$E$48,EP!$A536)</f>
        <v>0</v>
      </c>
      <c r="L536" s="182">
        <f t="shared" si="33"/>
        <v>0</v>
      </c>
      <c r="M536" s="183">
        <f t="shared" si="34"/>
        <v>0</v>
      </c>
      <c r="N536" s="182">
        <f t="shared" si="35"/>
        <v>0</v>
      </c>
      <c r="Q536" s="184"/>
    </row>
    <row r="537" spans="1:17" ht="12" customHeight="1" x14ac:dyDescent="0.2">
      <c r="A537" s="188" t="s">
        <v>1116</v>
      </c>
      <c r="B537" s="188" t="s">
        <v>3466</v>
      </c>
      <c r="C537" s="188" t="s">
        <v>1115</v>
      </c>
      <c r="D537" s="189">
        <v>24.53</v>
      </c>
      <c r="E537" s="188" t="s">
        <v>1107</v>
      </c>
      <c r="F537" s="188" t="s">
        <v>1108</v>
      </c>
      <c r="G537" s="188" t="s">
        <v>1031</v>
      </c>
      <c r="H537" s="188" t="s">
        <v>3319</v>
      </c>
      <c r="I537" s="181">
        <f>SUMIFS(STIMA!$O$2:$O$48,STIMA!$G$2:$G$48,EP!I$1,STIMA!$E$2:$E$48,EP!$A537)</f>
        <v>0</v>
      </c>
      <c r="J537" s="182">
        <f t="shared" si="32"/>
        <v>0</v>
      </c>
      <c r="K537" s="181">
        <f>SUMIFS(STIMA!$O$2:$O$48,STIMA!$G$2:$G$48,EP!K$1,STIMA!$E$2:$E$48,EP!$A537)</f>
        <v>0</v>
      </c>
      <c r="L537" s="182">
        <f t="shared" si="33"/>
        <v>0</v>
      </c>
      <c r="M537" s="183">
        <f t="shared" si="34"/>
        <v>0</v>
      </c>
      <c r="N537" s="182">
        <f t="shared" si="35"/>
        <v>0</v>
      </c>
      <c r="Q537" s="184"/>
    </row>
    <row r="538" spans="1:17" ht="12" customHeight="1" x14ac:dyDescent="0.2">
      <c r="A538" s="188" t="s">
        <v>1117</v>
      </c>
      <c r="B538" s="188" t="s">
        <v>3467</v>
      </c>
      <c r="C538" s="188" t="s">
        <v>1115</v>
      </c>
      <c r="D538" s="189">
        <v>28.37</v>
      </c>
      <c r="E538" s="188" t="s">
        <v>1107</v>
      </c>
      <c r="F538" s="188" t="s">
        <v>1108</v>
      </c>
      <c r="G538" s="188" t="s">
        <v>1031</v>
      </c>
      <c r="H538" s="188" t="s">
        <v>3319</v>
      </c>
      <c r="I538" s="181">
        <f>SUMIFS(STIMA!$O$2:$O$48,STIMA!$G$2:$G$48,EP!I$1,STIMA!$E$2:$E$48,EP!$A538)</f>
        <v>0</v>
      </c>
      <c r="J538" s="182">
        <f t="shared" si="32"/>
        <v>0</v>
      </c>
      <c r="K538" s="181">
        <f>SUMIFS(STIMA!$O$2:$O$48,STIMA!$G$2:$G$48,EP!K$1,STIMA!$E$2:$E$48,EP!$A538)</f>
        <v>0</v>
      </c>
      <c r="L538" s="182">
        <f t="shared" si="33"/>
        <v>0</v>
      </c>
      <c r="M538" s="183">
        <f t="shared" si="34"/>
        <v>0</v>
      </c>
      <c r="N538" s="182">
        <f t="shared" si="35"/>
        <v>0</v>
      </c>
      <c r="Q538" s="184"/>
    </row>
    <row r="539" spans="1:17" ht="12" customHeight="1" x14ac:dyDescent="0.2">
      <c r="A539" s="188" t="s">
        <v>3468</v>
      </c>
      <c r="B539" s="188" t="s">
        <v>3469</v>
      </c>
      <c r="C539" s="188"/>
      <c r="D539" s="189">
        <v>0</v>
      </c>
      <c r="E539" s="188" t="s">
        <v>1107</v>
      </c>
      <c r="F539" s="188" t="s">
        <v>1108</v>
      </c>
      <c r="G539" s="188" t="s">
        <v>1031</v>
      </c>
      <c r="H539" s="188" t="s">
        <v>3321</v>
      </c>
      <c r="I539" s="181">
        <f>SUMIFS(STIMA!$O$2:$O$48,STIMA!$G$2:$G$48,EP!I$1,STIMA!$E$2:$E$48,EP!$A539)</f>
        <v>0</v>
      </c>
      <c r="J539" s="182">
        <f t="shared" si="32"/>
        <v>0</v>
      </c>
      <c r="K539" s="181">
        <f>SUMIFS(STIMA!$O$2:$O$48,STIMA!$G$2:$G$48,EP!K$1,STIMA!$E$2:$E$48,EP!$A539)</f>
        <v>0</v>
      </c>
      <c r="L539" s="182">
        <f t="shared" si="33"/>
        <v>0</v>
      </c>
      <c r="M539" s="183">
        <f t="shared" si="34"/>
        <v>0</v>
      </c>
      <c r="N539" s="182">
        <f t="shared" si="35"/>
        <v>0</v>
      </c>
      <c r="Q539" s="184"/>
    </row>
    <row r="540" spans="1:17" ht="12" customHeight="1" x14ac:dyDescent="0.2">
      <c r="A540" s="188" t="s">
        <v>3470</v>
      </c>
      <c r="B540" s="188" t="s">
        <v>3471</v>
      </c>
      <c r="C540" s="188" t="s">
        <v>176</v>
      </c>
      <c r="D540" s="189">
        <v>39.39</v>
      </c>
      <c r="E540" s="188" t="s">
        <v>1107</v>
      </c>
      <c r="F540" s="188" t="s">
        <v>1108</v>
      </c>
      <c r="G540" s="188" t="s">
        <v>1031</v>
      </c>
      <c r="H540" s="188" t="s">
        <v>3321</v>
      </c>
      <c r="I540" s="181">
        <f>SUMIFS(STIMA!$O$2:$O$48,STIMA!$G$2:$G$48,EP!I$1,STIMA!$E$2:$E$48,EP!$A540)</f>
        <v>0</v>
      </c>
      <c r="J540" s="182">
        <f t="shared" si="32"/>
        <v>0</v>
      </c>
      <c r="K540" s="181">
        <f>SUMIFS(STIMA!$O$2:$O$48,STIMA!$G$2:$G$48,EP!K$1,STIMA!$E$2:$E$48,EP!$A540)</f>
        <v>0</v>
      </c>
      <c r="L540" s="182">
        <f t="shared" si="33"/>
        <v>0</v>
      </c>
      <c r="M540" s="183">
        <f t="shared" si="34"/>
        <v>0</v>
      </c>
      <c r="N540" s="182">
        <f t="shared" si="35"/>
        <v>0</v>
      </c>
      <c r="Q540" s="184"/>
    </row>
    <row r="541" spans="1:17" ht="12" customHeight="1" x14ac:dyDescent="0.2">
      <c r="A541" s="188" t="s">
        <v>3472</v>
      </c>
      <c r="B541" s="188" t="s">
        <v>3473</v>
      </c>
      <c r="C541" s="188" t="s">
        <v>176</v>
      </c>
      <c r="D541" s="189">
        <v>16.309999999999999</v>
      </c>
      <c r="E541" s="188" t="s">
        <v>1107</v>
      </c>
      <c r="F541" s="188" t="s">
        <v>1108</v>
      </c>
      <c r="G541" s="188" t="s">
        <v>1031</v>
      </c>
      <c r="H541" s="188" t="s">
        <v>3321</v>
      </c>
      <c r="I541" s="181">
        <f>SUMIFS(STIMA!$O$2:$O$48,STIMA!$G$2:$G$48,EP!I$1,STIMA!$E$2:$E$48,EP!$A541)</f>
        <v>0</v>
      </c>
      <c r="J541" s="182">
        <f t="shared" si="32"/>
        <v>0</v>
      </c>
      <c r="K541" s="181">
        <f>SUMIFS(STIMA!$O$2:$O$48,STIMA!$G$2:$G$48,EP!K$1,STIMA!$E$2:$E$48,EP!$A541)</f>
        <v>0</v>
      </c>
      <c r="L541" s="182">
        <f t="shared" si="33"/>
        <v>0</v>
      </c>
      <c r="M541" s="183">
        <f t="shared" si="34"/>
        <v>0</v>
      </c>
      <c r="N541" s="182">
        <f t="shared" si="35"/>
        <v>0</v>
      </c>
      <c r="Q541" s="184"/>
    </row>
    <row r="542" spans="1:17" ht="12" customHeight="1" x14ac:dyDescent="0.2">
      <c r="A542" s="188" t="s">
        <v>1118</v>
      </c>
      <c r="B542" s="188" t="s">
        <v>1119</v>
      </c>
      <c r="C542" s="188" t="s">
        <v>176</v>
      </c>
      <c r="D542" s="189">
        <v>0.9</v>
      </c>
      <c r="E542" s="188" t="s">
        <v>1121</v>
      </c>
      <c r="F542" s="188" t="s">
        <v>1122</v>
      </c>
      <c r="G542" s="188" t="s">
        <v>1120</v>
      </c>
      <c r="H542" s="188" t="s">
        <v>3319</v>
      </c>
      <c r="I542" s="181">
        <f>SUMIFS(STIMA!$O$2:$O$48,STIMA!$G$2:$G$48,EP!I$1,STIMA!$E$2:$E$48,EP!$A542)</f>
        <v>0</v>
      </c>
      <c r="J542" s="182">
        <f t="shared" si="32"/>
        <v>0</v>
      </c>
      <c r="K542" s="181">
        <f>SUMIFS(STIMA!$O$2:$O$48,STIMA!$G$2:$G$48,EP!K$1,STIMA!$E$2:$E$48,EP!$A542)</f>
        <v>0</v>
      </c>
      <c r="L542" s="182">
        <f t="shared" si="33"/>
        <v>0</v>
      </c>
      <c r="M542" s="183">
        <f t="shared" si="34"/>
        <v>0</v>
      </c>
      <c r="N542" s="182">
        <f t="shared" si="35"/>
        <v>0</v>
      </c>
      <c r="Q542" s="184"/>
    </row>
    <row r="543" spans="1:17" ht="12" customHeight="1" x14ac:dyDescent="0.2">
      <c r="A543" s="188" t="s">
        <v>1123</v>
      </c>
      <c r="B543" s="188" t="s">
        <v>1124</v>
      </c>
      <c r="C543" s="188" t="s">
        <v>176</v>
      </c>
      <c r="D543" s="189">
        <v>1.44</v>
      </c>
      <c r="E543" s="188" t="s">
        <v>1121</v>
      </c>
      <c r="F543" s="188" t="s">
        <v>1122</v>
      </c>
      <c r="G543" s="188" t="s">
        <v>1120</v>
      </c>
      <c r="H543" s="188" t="s">
        <v>3319</v>
      </c>
      <c r="I543" s="181">
        <f>SUMIFS(STIMA!$O$2:$O$48,STIMA!$G$2:$G$48,EP!I$1,STIMA!$E$2:$E$48,EP!$A543)</f>
        <v>0</v>
      </c>
      <c r="J543" s="182">
        <f t="shared" si="32"/>
        <v>0</v>
      </c>
      <c r="K543" s="181">
        <f>SUMIFS(STIMA!$O$2:$O$48,STIMA!$G$2:$G$48,EP!K$1,STIMA!$E$2:$E$48,EP!$A543)</f>
        <v>0</v>
      </c>
      <c r="L543" s="182">
        <f t="shared" si="33"/>
        <v>0</v>
      </c>
      <c r="M543" s="183">
        <f t="shared" si="34"/>
        <v>0</v>
      </c>
      <c r="N543" s="182">
        <f t="shared" si="35"/>
        <v>0</v>
      </c>
      <c r="Q543" s="184"/>
    </row>
    <row r="544" spans="1:17" ht="12" customHeight="1" x14ac:dyDescent="0.2">
      <c r="A544" s="188" t="s">
        <v>1125</v>
      </c>
      <c r="B544" s="188" t="s">
        <v>1126</v>
      </c>
      <c r="C544" s="188" t="s">
        <v>176</v>
      </c>
      <c r="D544" s="189">
        <v>6.47</v>
      </c>
      <c r="E544" s="188" t="s">
        <v>1121</v>
      </c>
      <c r="F544" s="188" t="s">
        <v>1122</v>
      </c>
      <c r="G544" s="188" t="s">
        <v>1120</v>
      </c>
      <c r="H544" s="188" t="s">
        <v>3319</v>
      </c>
      <c r="I544" s="181">
        <f>SUMIFS(STIMA!$O$2:$O$48,STIMA!$G$2:$G$48,EP!I$1,STIMA!$E$2:$E$48,EP!$A544)</f>
        <v>0</v>
      </c>
      <c r="J544" s="182">
        <f t="shared" si="32"/>
        <v>0</v>
      </c>
      <c r="K544" s="181">
        <f>SUMIFS(STIMA!$O$2:$O$48,STIMA!$G$2:$G$48,EP!K$1,STIMA!$E$2:$E$48,EP!$A544)</f>
        <v>0</v>
      </c>
      <c r="L544" s="182">
        <f t="shared" si="33"/>
        <v>0</v>
      </c>
      <c r="M544" s="183">
        <f t="shared" si="34"/>
        <v>0</v>
      </c>
      <c r="N544" s="182">
        <f t="shared" si="35"/>
        <v>0</v>
      </c>
      <c r="Q544" s="184"/>
    </row>
    <row r="545" spans="1:17" ht="12" customHeight="1" x14ac:dyDescent="0.2">
      <c r="A545" s="188" t="s">
        <v>1127</v>
      </c>
      <c r="B545" s="188" t="s">
        <v>1128</v>
      </c>
      <c r="C545" s="190"/>
      <c r="D545" s="189"/>
      <c r="E545" s="188" t="s">
        <v>1121</v>
      </c>
      <c r="F545" s="188" t="s">
        <v>1122</v>
      </c>
      <c r="G545" s="188" t="s">
        <v>1120</v>
      </c>
      <c r="H545" s="188" t="s">
        <v>3319</v>
      </c>
      <c r="I545" s="181">
        <f>SUMIFS(STIMA!$O$2:$O$48,STIMA!$G$2:$G$48,EP!I$1,STIMA!$E$2:$E$48,EP!$A545)</f>
        <v>0</v>
      </c>
      <c r="J545" s="182">
        <f t="shared" si="32"/>
        <v>0</v>
      </c>
      <c r="K545" s="181">
        <f>SUMIFS(STIMA!$O$2:$O$48,STIMA!$G$2:$G$48,EP!K$1,STIMA!$E$2:$E$48,EP!$A545)</f>
        <v>0</v>
      </c>
      <c r="L545" s="182">
        <f t="shared" si="33"/>
        <v>0</v>
      </c>
      <c r="M545" s="183">
        <f t="shared" si="34"/>
        <v>0</v>
      </c>
      <c r="N545" s="182">
        <f t="shared" si="35"/>
        <v>0</v>
      </c>
      <c r="Q545" s="184"/>
    </row>
    <row r="546" spans="1:17" ht="12" customHeight="1" x14ac:dyDescent="0.2">
      <c r="A546" s="188" t="s">
        <v>1129</v>
      </c>
      <c r="B546" s="188" t="s">
        <v>1130</v>
      </c>
      <c r="C546" s="188"/>
      <c r="D546" s="189"/>
      <c r="E546" s="188" t="s">
        <v>1121</v>
      </c>
      <c r="F546" s="188" t="s">
        <v>1122</v>
      </c>
      <c r="G546" s="188" t="s">
        <v>1120</v>
      </c>
      <c r="H546" s="188" t="s">
        <v>3319</v>
      </c>
      <c r="I546" s="181">
        <f>SUMIFS(STIMA!$O$2:$O$48,STIMA!$G$2:$G$48,EP!I$1,STIMA!$E$2:$E$48,EP!$A546)</f>
        <v>0</v>
      </c>
      <c r="J546" s="182">
        <f t="shared" si="32"/>
        <v>0</v>
      </c>
      <c r="K546" s="181">
        <f>SUMIFS(STIMA!$O$2:$O$48,STIMA!$G$2:$G$48,EP!K$1,STIMA!$E$2:$E$48,EP!$A546)</f>
        <v>0</v>
      </c>
      <c r="L546" s="182">
        <f t="shared" si="33"/>
        <v>0</v>
      </c>
      <c r="M546" s="183">
        <f t="shared" si="34"/>
        <v>0</v>
      </c>
      <c r="N546" s="182">
        <f t="shared" si="35"/>
        <v>0</v>
      </c>
      <c r="Q546" s="184"/>
    </row>
    <row r="547" spans="1:17" ht="12" customHeight="1" x14ac:dyDescent="0.2">
      <c r="A547" s="188" t="s">
        <v>1131</v>
      </c>
      <c r="B547" s="188" t="s">
        <v>1132</v>
      </c>
      <c r="C547" s="188" t="s">
        <v>176</v>
      </c>
      <c r="D547" s="189">
        <v>1.26</v>
      </c>
      <c r="E547" s="188" t="s">
        <v>1121</v>
      </c>
      <c r="F547" s="188" t="s">
        <v>1122</v>
      </c>
      <c r="G547" s="188" t="s">
        <v>1120</v>
      </c>
      <c r="H547" s="188" t="s">
        <v>3319</v>
      </c>
      <c r="I547" s="181">
        <f>SUMIFS(STIMA!$O$2:$O$48,STIMA!$G$2:$G$48,EP!I$1,STIMA!$E$2:$E$48,EP!$A547)</f>
        <v>55.110134869014352</v>
      </c>
      <c r="J547" s="182">
        <f t="shared" si="32"/>
        <v>8.9581043778029137E-3</v>
      </c>
      <c r="K547" s="181">
        <f>SUMIFS(STIMA!$O$2:$O$48,STIMA!$G$2:$G$48,EP!K$1,STIMA!$E$2:$E$48,EP!$A547)</f>
        <v>0</v>
      </c>
      <c r="L547" s="182">
        <f t="shared" si="33"/>
        <v>0</v>
      </c>
      <c r="M547" s="183">
        <f t="shared" si="34"/>
        <v>55.110134869014352</v>
      </c>
      <c r="N547" s="182">
        <f t="shared" si="35"/>
        <v>8.113964830226748E-3</v>
      </c>
      <c r="Q547" s="184"/>
    </row>
    <row r="548" spans="1:17" ht="12" customHeight="1" x14ac:dyDescent="0.2">
      <c r="A548" s="188" t="s">
        <v>1133</v>
      </c>
      <c r="B548" s="188" t="s">
        <v>1134</v>
      </c>
      <c r="C548" s="190" t="s">
        <v>176</v>
      </c>
      <c r="D548" s="189">
        <v>4.6399999999999997</v>
      </c>
      <c r="E548" s="188" t="s">
        <v>1121</v>
      </c>
      <c r="F548" s="188" t="s">
        <v>1122</v>
      </c>
      <c r="G548" s="188" t="s">
        <v>1120</v>
      </c>
      <c r="H548" s="188" t="s">
        <v>3319</v>
      </c>
      <c r="I548" s="181">
        <f>SUMIFS(STIMA!$O$2:$O$48,STIMA!$G$2:$G$48,EP!I$1,STIMA!$E$2:$E$48,EP!$A548)</f>
        <v>0</v>
      </c>
      <c r="J548" s="182">
        <f t="shared" si="32"/>
        <v>0</v>
      </c>
      <c r="K548" s="181">
        <f>SUMIFS(STIMA!$O$2:$O$48,STIMA!$G$2:$G$48,EP!K$1,STIMA!$E$2:$E$48,EP!$A548)</f>
        <v>0</v>
      </c>
      <c r="L548" s="182">
        <f t="shared" si="33"/>
        <v>0</v>
      </c>
      <c r="M548" s="183">
        <f t="shared" si="34"/>
        <v>0</v>
      </c>
      <c r="N548" s="182">
        <f t="shared" si="35"/>
        <v>0</v>
      </c>
      <c r="Q548" s="184"/>
    </row>
    <row r="549" spans="1:17" ht="12" customHeight="1" x14ac:dyDescent="0.2">
      <c r="A549" s="188" t="s">
        <v>1135</v>
      </c>
      <c r="B549" s="188" t="s">
        <v>1136</v>
      </c>
      <c r="C549" s="188"/>
      <c r="D549" s="189"/>
      <c r="E549" s="188" t="s">
        <v>1121</v>
      </c>
      <c r="F549" s="188" t="s">
        <v>1122</v>
      </c>
      <c r="G549" s="188" t="s">
        <v>1120</v>
      </c>
      <c r="H549" s="188" t="s">
        <v>3319</v>
      </c>
      <c r="I549" s="181">
        <f>SUMIFS(STIMA!$O$2:$O$48,STIMA!$G$2:$G$48,EP!I$1,STIMA!$E$2:$E$48,EP!$A549)</f>
        <v>0</v>
      </c>
      <c r="J549" s="182">
        <f t="shared" si="32"/>
        <v>0</v>
      </c>
      <c r="K549" s="181">
        <f>SUMIFS(STIMA!$O$2:$O$48,STIMA!$G$2:$G$48,EP!K$1,STIMA!$E$2:$E$48,EP!$A549)</f>
        <v>0</v>
      </c>
      <c r="L549" s="182">
        <f t="shared" si="33"/>
        <v>0</v>
      </c>
      <c r="M549" s="183">
        <f t="shared" si="34"/>
        <v>0</v>
      </c>
      <c r="N549" s="182">
        <f t="shared" si="35"/>
        <v>0</v>
      </c>
      <c r="Q549" s="184"/>
    </row>
    <row r="550" spans="1:17" ht="12" customHeight="1" x14ac:dyDescent="0.2">
      <c r="A550" s="188" t="s">
        <v>1137</v>
      </c>
      <c r="B550" s="188" t="s">
        <v>1138</v>
      </c>
      <c r="C550" s="190" t="s">
        <v>176</v>
      </c>
      <c r="D550" s="189">
        <v>0.97</v>
      </c>
      <c r="E550" s="188" t="s">
        <v>1121</v>
      </c>
      <c r="F550" s="188" t="s">
        <v>1122</v>
      </c>
      <c r="G550" s="188" t="s">
        <v>1120</v>
      </c>
      <c r="H550" s="188" t="s">
        <v>3319</v>
      </c>
      <c r="I550" s="181">
        <f>SUMIFS(STIMA!$O$2:$O$48,STIMA!$G$2:$G$48,EP!I$1,STIMA!$E$2:$E$48,EP!$A550)</f>
        <v>0</v>
      </c>
      <c r="J550" s="182">
        <f t="shared" si="32"/>
        <v>0</v>
      </c>
      <c r="K550" s="181">
        <f>SUMIFS(STIMA!$O$2:$O$48,STIMA!$G$2:$G$48,EP!K$1,STIMA!$E$2:$E$48,EP!$A550)</f>
        <v>0</v>
      </c>
      <c r="L550" s="182">
        <f t="shared" si="33"/>
        <v>0</v>
      </c>
      <c r="M550" s="183">
        <f t="shared" si="34"/>
        <v>0</v>
      </c>
      <c r="N550" s="182">
        <f t="shared" si="35"/>
        <v>0</v>
      </c>
      <c r="Q550" s="184"/>
    </row>
    <row r="551" spans="1:17" ht="12" customHeight="1" x14ac:dyDescent="0.2">
      <c r="A551" s="188" t="s">
        <v>1139</v>
      </c>
      <c r="B551" s="188" t="s">
        <v>1140</v>
      </c>
      <c r="C551" s="188" t="s">
        <v>176</v>
      </c>
      <c r="D551" s="189">
        <v>13.63</v>
      </c>
      <c r="E551" s="188" t="s">
        <v>1121</v>
      </c>
      <c r="F551" s="188" t="s">
        <v>1122</v>
      </c>
      <c r="G551" s="188" t="s">
        <v>1120</v>
      </c>
      <c r="H551" s="188" t="s">
        <v>3319</v>
      </c>
      <c r="I551" s="181">
        <f>SUMIFS(STIMA!$O$2:$O$48,STIMA!$G$2:$G$48,EP!I$1,STIMA!$E$2:$E$48,EP!$A551)</f>
        <v>0</v>
      </c>
      <c r="J551" s="182">
        <f t="shared" si="32"/>
        <v>0</v>
      </c>
      <c r="K551" s="181">
        <f>SUMIFS(STIMA!$O$2:$O$48,STIMA!$G$2:$G$48,EP!K$1,STIMA!$E$2:$E$48,EP!$A551)</f>
        <v>0</v>
      </c>
      <c r="L551" s="182">
        <f t="shared" si="33"/>
        <v>0</v>
      </c>
      <c r="M551" s="183">
        <f t="shared" si="34"/>
        <v>0</v>
      </c>
      <c r="N551" s="182">
        <f t="shared" si="35"/>
        <v>0</v>
      </c>
      <c r="Q551" s="184"/>
    </row>
    <row r="552" spans="1:17" ht="12" customHeight="1" x14ac:dyDescent="0.2">
      <c r="A552" s="188" t="s">
        <v>1141</v>
      </c>
      <c r="B552" s="188" t="s">
        <v>1142</v>
      </c>
      <c r="C552" s="188"/>
      <c r="D552" s="189"/>
      <c r="E552" s="188" t="s">
        <v>1121</v>
      </c>
      <c r="F552" s="188" t="s">
        <v>1122</v>
      </c>
      <c r="G552" s="188" t="s">
        <v>1120</v>
      </c>
      <c r="H552" s="188" t="s">
        <v>3319</v>
      </c>
      <c r="I552" s="181">
        <f>SUMIFS(STIMA!$O$2:$O$48,STIMA!$G$2:$G$48,EP!I$1,STIMA!$E$2:$E$48,EP!$A552)</f>
        <v>0</v>
      </c>
      <c r="J552" s="182">
        <f t="shared" si="32"/>
        <v>0</v>
      </c>
      <c r="K552" s="181">
        <f>SUMIFS(STIMA!$O$2:$O$48,STIMA!$G$2:$G$48,EP!K$1,STIMA!$E$2:$E$48,EP!$A552)</f>
        <v>0</v>
      </c>
      <c r="L552" s="182">
        <f t="shared" si="33"/>
        <v>0</v>
      </c>
      <c r="M552" s="183">
        <f t="shared" si="34"/>
        <v>0</v>
      </c>
      <c r="N552" s="182">
        <f t="shared" si="35"/>
        <v>0</v>
      </c>
      <c r="Q552" s="184"/>
    </row>
    <row r="553" spans="1:17" ht="12" customHeight="1" x14ac:dyDescent="0.2">
      <c r="A553" s="188" t="s">
        <v>1143</v>
      </c>
      <c r="B553" s="188" t="s">
        <v>1144</v>
      </c>
      <c r="C553" s="188" t="s">
        <v>176</v>
      </c>
      <c r="D553" s="189">
        <v>5.52</v>
      </c>
      <c r="E553" s="188" t="s">
        <v>1121</v>
      </c>
      <c r="F553" s="188" t="s">
        <v>1122</v>
      </c>
      <c r="G553" s="188" t="s">
        <v>1120</v>
      </c>
      <c r="H553" s="188" t="s">
        <v>3319</v>
      </c>
      <c r="I553" s="181">
        <f>SUMIFS(STIMA!$O$2:$O$48,STIMA!$G$2:$G$48,EP!I$1,STIMA!$E$2:$E$48,EP!$A553)</f>
        <v>0</v>
      </c>
      <c r="J553" s="182">
        <f t="shared" si="32"/>
        <v>0</v>
      </c>
      <c r="K553" s="181">
        <f>SUMIFS(STIMA!$O$2:$O$48,STIMA!$G$2:$G$48,EP!K$1,STIMA!$E$2:$E$48,EP!$A553)</f>
        <v>0</v>
      </c>
      <c r="L553" s="182">
        <f t="shared" si="33"/>
        <v>0</v>
      </c>
      <c r="M553" s="183">
        <f t="shared" si="34"/>
        <v>0</v>
      </c>
      <c r="N553" s="182">
        <f t="shared" si="35"/>
        <v>0</v>
      </c>
      <c r="Q553" s="184"/>
    </row>
    <row r="554" spans="1:17" ht="12" customHeight="1" x14ac:dyDescent="0.2">
      <c r="A554" s="188" t="s">
        <v>1145</v>
      </c>
      <c r="B554" s="188" t="s">
        <v>1146</v>
      </c>
      <c r="C554" s="188" t="s">
        <v>176</v>
      </c>
      <c r="D554" s="189">
        <v>6.17</v>
      </c>
      <c r="E554" s="188" t="s">
        <v>1121</v>
      </c>
      <c r="F554" s="188" t="s">
        <v>1122</v>
      </c>
      <c r="G554" s="188" t="s">
        <v>1120</v>
      </c>
      <c r="H554" s="188" t="s">
        <v>3319</v>
      </c>
      <c r="I554" s="181">
        <f>SUMIFS(STIMA!$O$2:$O$48,STIMA!$G$2:$G$48,EP!I$1,STIMA!$E$2:$E$48,EP!$A554)</f>
        <v>0</v>
      </c>
      <c r="J554" s="182">
        <f t="shared" si="32"/>
        <v>0</v>
      </c>
      <c r="K554" s="181">
        <f>SUMIFS(STIMA!$O$2:$O$48,STIMA!$G$2:$G$48,EP!K$1,STIMA!$E$2:$E$48,EP!$A554)</f>
        <v>0</v>
      </c>
      <c r="L554" s="182">
        <f t="shared" si="33"/>
        <v>0</v>
      </c>
      <c r="M554" s="183">
        <f t="shared" si="34"/>
        <v>0</v>
      </c>
      <c r="N554" s="182">
        <f t="shared" si="35"/>
        <v>0</v>
      </c>
      <c r="Q554" s="184"/>
    </row>
    <row r="555" spans="1:17" ht="12" customHeight="1" x14ac:dyDescent="0.2">
      <c r="A555" s="188" t="s">
        <v>1147</v>
      </c>
      <c r="B555" s="188" t="s">
        <v>1148</v>
      </c>
      <c r="C555" s="188" t="s">
        <v>176</v>
      </c>
      <c r="D555" s="189">
        <v>7.48</v>
      </c>
      <c r="E555" s="188" t="s">
        <v>1121</v>
      </c>
      <c r="F555" s="188" t="s">
        <v>1122</v>
      </c>
      <c r="G555" s="188" t="s">
        <v>1120</v>
      </c>
      <c r="H555" s="188" t="s">
        <v>3319</v>
      </c>
      <c r="I555" s="181">
        <f>SUMIFS(STIMA!$O$2:$O$48,STIMA!$G$2:$G$48,EP!I$1,STIMA!$E$2:$E$48,EP!$A555)</f>
        <v>0</v>
      </c>
      <c r="J555" s="182">
        <f t="shared" si="32"/>
        <v>0</v>
      </c>
      <c r="K555" s="181">
        <f>SUMIFS(STIMA!$O$2:$O$48,STIMA!$G$2:$G$48,EP!K$1,STIMA!$E$2:$E$48,EP!$A555)</f>
        <v>0</v>
      </c>
      <c r="L555" s="182">
        <f t="shared" si="33"/>
        <v>0</v>
      </c>
      <c r="M555" s="183">
        <f t="shared" si="34"/>
        <v>0</v>
      </c>
      <c r="N555" s="182">
        <f t="shared" si="35"/>
        <v>0</v>
      </c>
      <c r="Q555" s="184"/>
    </row>
    <row r="556" spans="1:17" ht="12" customHeight="1" x14ac:dyDescent="0.2">
      <c r="A556" s="188" t="s">
        <v>1149</v>
      </c>
      <c r="B556" s="188" t="s">
        <v>1150</v>
      </c>
      <c r="C556" s="188" t="s">
        <v>176</v>
      </c>
      <c r="D556" s="189">
        <v>1.24</v>
      </c>
      <c r="E556" s="188" t="s">
        <v>1121</v>
      </c>
      <c r="F556" s="188" t="s">
        <v>1122</v>
      </c>
      <c r="G556" s="188" t="s">
        <v>1120</v>
      </c>
      <c r="H556" s="188" t="s">
        <v>3319</v>
      </c>
      <c r="I556" s="181">
        <f>SUMIFS(STIMA!$O$2:$O$48,STIMA!$G$2:$G$48,EP!I$1,STIMA!$E$2:$E$48,EP!$A556)</f>
        <v>0</v>
      </c>
      <c r="J556" s="182">
        <f t="shared" si="32"/>
        <v>0</v>
      </c>
      <c r="K556" s="181">
        <f>SUMIFS(STIMA!$O$2:$O$48,STIMA!$G$2:$G$48,EP!K$1,STIMA!$E$2:$E$48,EP!$A556)</f>
        <v>0</v>
      </c>
      <c r="L556" s="182">
        <f t="shared" si="33"/>
        <v>0</v>
      </c>
      <c r="M556" s="183">
        <f t="shared" si="34"/>
        <v>0</v>
      </c>
      <c r="N556" s="182">
        <f t="shared" si="35"/>
        <v>0</v>
      </c>
      <c r="Q556" s="184"/>
    </row>
    <row r="557" spans="1:17" ht="12" customHeight="1" x14ac:dyDescent="0.2">
      <c r="A557" s="188" t="s">
        <v>1151</v>
      </c>
      <c r="B557" s="188" t="s">
        <v>1152</v>
      </c>
      <c r="C557" s="190" t="s">
        <v>176</v>
      </c>
      <c r="D557" s="189">
        <v>1.34</v>
      </c>
      <c r="E557" s="188" t="s">
        <v>1121</v>
      </c>
      <c r="F557" s="188" t="s">
        <v>1122</v>
      </c>
      <c r="G557" s="188" t="s">
        <v>1120</v>
      </c>
      <c r="H557" s="188" t="s">
        <v>3319</v>
      </c>
      <c r="I557" s="181">
        <f>SUMIFS(STIMA!$O$2:$O$48,STIMA!$G$2:$G$48,EP!I$1,STIMA!$E$2:$E$48,EP!$A557)</f>
        <v>0</v>
      </c>
      <c r="J557" s="182">
        <f t="shared" si="32"/>
        <v>0</v>
      </c>
      <c r="K557" s="181">
        <f>SUMIFS(STIMA!$O$2:$O$48,STIMA!$G$2:$G$48,EP!K$1,STIMA!$E$2:$E$48,EP!$A557)</f>
        <v>0</v>
      </c>
      <c r="L557" s="182">
        <f t="shared" si="33"/>
        <v>0</v>
      </c>
      <c r="M557" s="183">
        <f t="shared" si="34"/>
        <v>0</v>
      </c>
      <c r="N557" s="182">
        <f t="shared" si="35"/>
        <v>0</v>
      </c>
      <c r="Q557" s="184"/>
    </row>
    <row r="558" spans="1:17" ht="12" customHeight="1" x14ac:dyDescent="0.2">
      <c r="A558" s="188" t="s">
        <v>1153</v>
      </c>
      <c r="B558" s="188" t="s">
        <v>1154</v>
      </c>
      <c r="C558" s="188" t="s">
        <v>176</v>
      </c>
      <c r="D558" s="189">
        <v>1.4</v>
      </c>
      <c r="E558" s="188" t="s">
        <v>1121</v>
      </c>
      <c r="F558" s="188" t="s">
        <v>1122</v>
      </c>
      <c r="G558" s="188" t="s">
        <v>1120</v>
      </c>
      <c r="H558" s="188" t="s">
        <v>3319</v>
      </c>
      <c r="I558" s="181">
        <f>SUMIFS(STIMA!$O$2:$O$48,STIMA!$G$2:$G$48,EP!I$1,STIMA!$E$2:$E$48,EP!$A558)</f>
        <v>0</v>
      </c>
      <c r="J558" s="182">
        <f t="shared" si="32"/>
        <v>0</v>
      </c>
      <c r="K558" s="181">
        <f>SUMIFS(STIMA!$O$2:$O$48,STIMA!$G$2:$G$48,EP!K$1,STIMA!$E$2:$E$48,EP!$A558)</f>
        <v>0</v>
      </c>
      <c r="L558" s="182">
        <f t="shared" si="33"/>
        <v>0</v>
      </c>
      <c r="M558" s="183">
        <f t="shared" si="34"/>
        <v>0</v>
      </c>
      <c r="N558" s="182">
        <f t="shared" si="35"/>
        <v>0</v>
      </c>
      <c r="Q558" s="184"/>
    </row>
    <row r="559" spans="1:17" ht="12" customHeight="1" x14ac:dyDescent="0.2">
      <c r="A559" s="188" t="s">
        <v>1155</v>
      </c>
      <c r="B559" s="188" t="s">
        <v>1156</v>
      </c>
      <c r="C559" s="188" t="s">
        <v>176</v>
      </c>
      <c r="D559" s="189">
        <v>32.229999999999997</v>
      </c>
      <c r="E559" s="188" t="s">
        <v>1121</v>
      </c>
      <c r="F559" s="188" t="s">
        <v>1122</v>
      </c>
      <c r="G559" s="188" t="s">
        <v>1120</v>
      </c>
      <c r="H559" s="188" t="s">
        <v>3319</v>
      </c>
      <c r="I559" s="181">
        <f>SUMIFS(STIMA!$O$2:$O$48,STIMA!$G$2:$G$48,EP!I$1,STIMA!$E$2:$E$48,EP!$A559)</f>
        <v>0</v>
      </c>
      <c r="J559" s="182">
        <f t="shared" si="32"/>
        <v>0</v>
      </c>
      <c r="K559" s="181">
        <f>SUMIFS(STIMA!$O$2:$O$48,STIMA!$G$2:$G$48,EP!K$1,STIMA!$E$2:$E$48,EP!$A559)</f>
        <v>0</v>
      </c>
      <c r="L559" s="182">
        <f t="shared" si="33"/>
        <v>0</v>
      </c>
      <c r="M559" s="183">
        <f t="shared" si="34"/>
        <v>0</v>
      </c>
      <c r="N559" s="182">
        <f t="shared" si="35"/>
        <v>0</v>
      </c>
      <c r="Q559" s="184"/>
    </row>
    <row r="560" spans="1:17" ht="12" customHeight="1" x14ac:dyDescent="0.2">
      <c r="A560" s="188" t="s">
        <v>1157</v>
      </c>
      <c r="B560" s="188" t="s">
        <v>1158</v>
      </c>
      <c r="C560" s="188" t="s">
        <v>176</v>
      </c>
      <c r="D560" s="189">
        <v>7.0000000000000007E-2</v>
      </c>
      <c r="E560" s="188" t="s">
        <v>1121</v>
      </c>
      <c r="F560" s="188" t="s">
        <v>1122</v>
      </c>
      <c r="G560" s="188" t="s">
        <v>1120</v>
      </c>
      <c r="H560" s="188" t="s">
        <v>3319</v>
      </c>
      <c r="I560" s="181">
        <f>SUMIFS(STIMA!$O$2:$O$48,STIMA!$G$2:$G$48,EP!I$1,STIMA!$E$2:$E$48,EP!$A560)</f>
        <v>0</v>
      </c>
      <c r="J560" s="182">
        <f t="shared" si="32"/>
        <v>0</v>
      </c>
      <c r="K560" s="181">
        <f>SUMIFS(STIMA!$O$2:$O$48,STIMA!$G$2:$G$48,EP!K$1,STIMA!$E$2:$E$48,EP!$A560)</f>
        <v>0</v>
      </c>
      <c r="L560" s="182">
        <f t="shared" si="33"/>
        <v>0</v>
      </c>
      <c r="M560" s="183">
        <f t="shared" si="34"/>
        <v>0</v>
      </c>
      <c r="N560" s="182">
        <f t="shared" si="35"/>
        <v>0</v>
      </c>
      <c r="Q560" s="184"/>
    </row>
    <row r="561" spans="1:17" ht="12" customHeight="1" x14ac:dyDescent="0.2">
      <c r="A561" s="188" t="s">
        <v>1159</v>
      </c>
      <c r="B561" s="188" t="s">
        <v>1160</v>
      </c>
      <c r="C561" s="188"/>
      <c r="D561" s="189"/>
      <c r="E561" s="188" t="s">
        <v>1161</v>
      </c>
      <c r="F561" s="188" t="s">
        <v>1162</v>
      </c>
      <c r="G561" s="188" t="s">
        <v>1120</v>
      </c>
      <c r="H561" s="188" t="s">
        <v>3319</v>
      </c>
      <c r="I561" s="181">
        <f>SUMIFS(STIMA!$O$2:$O$48,STIMA!$G$2:$G$48,EP!I$1,STIMA!$E$2:$E$48,EP!$A561)</f>
        <v>0</v>
      </c>
      <c r="J561" s="182">
        <f t="shared" si="32"/>
        <v>0</v>
      </c>
      <c r="K561" s="181">
        <f>SUMIFS(STIMA!$O$2:$O$48,STIMA!$G$2:$G$48,EP!K$1,STIMA!$E$2:$E$48,EP!$A561)</f>
        <v>0</v>
      </c>
      <c r="L561" s="182">
        <f t="shared" si="33"/>
        <v>0</v>
      </c>
      <c r="M561" s="183">
        <f t="shared" si="34"/>
        <v>0</v>
      </c>
      <c r="N561" s="182">
        <f t="shared" si="35"/>
        <v>0</v>
      </c>
      <c r="Q561" s="184"/>
    </row>
    <row r="562" spans="1:17" ht="12" customHeight="1" x14ac:dyDescent="0.2">
      <c r="A562" s="188" t="s">
        <v>1163</v>
      </c>
      <c r="B562" s="188" t="s">
        <v>1164</v>
      </c>
      <c r="C562" s="188" t="s">
        <v>427</v>
      </c>
      <c r="D562" s="189">
        <v>16.329999999999998</v>
      </c>
      <c r="E562" s="188" t="s">
        <v>1161</v>
      </c>
      <c r="F562" s="188" t="s">
        <v>1162</v>
      </c>
      <c r="G562" s="188" t="s">
        <v>1120</v>
      </c>
      <c r="H562" s="188" t="s">
        <v>3319</v>
      </c>
      <c r="I562" s="181">
        <f>SUMIFS(STIMA!$O$2:$O$48,STIMA!$G$2:$G$48,EP!I$1,STIMA!$E$2:$E$48,EP!$A562)</f>
        <v>0</v>
      </c>
      <c r="J562" s="182">
        <f t="shared" si="32"/>
        <v>0</v>
      </c>
      <c r="K562" s="181">
        <f>SUMIFS(STIMA!$O$2:$O$48,STIMA!$G$2:$G$48,EP!K$1,STIMA!$E$2:$E$48,EP!$A562)</f>
        <v>0</v>
      </c>
      <c r="L562" s="182">
        <f t="shared" si="33"/>
        <v>0</v>
      </c>
      <c r="M562" s="183">
        <f t="shared" si="34"/>
        <v>0</v>
      </c>
      <c r="N562" s="182">
        <f t="shared" si="35"/>
        <v>0</v>
      </c>
      <c r="Q562" s="184"/>
    </row>
    <row r="563" spans="1:17" ht="12" customHeight="1" x14ac:dyDescent="0.2">
      <c r="A563" s="188" t="s">
        <v>1165</v>
      </c>
      <c r="B563" s="188" t="s">
        <v>1166</v>
      </c>
      <c r="C563" s="190" t="s">
        <v>427</v>
      </c>
      <c r="D563" s="189">
        <v>17.32</v>
      </c>
      <c r="E563" s="188" t="s">
        <v>1161</v>
      </c>
      <c r="F563" s="188" t="s">
        <v>1162</v>
      </c>
      <c r="G563" s="188" t="s">
        <v>1120</v>
      </c>
      <c r="H563" s="188" t="s">
        <v>3319</v>
      </c>
      <c r="I563" s="181">
        <f>SUMIFS(STIMA!$O$2:$O$48,STIMA!$G$2:$G$48,EP!I$1,STIMA!$E$2:$E$48,EP!$A563)</f>
        <v>0</v>
      </c>
      <c r="J563" s="182">
        <f t="shared" si="32"/>
        <v>0</v>
      </c>
      <c r="K563" s="181">
        <f>SUMIFS(STIMA!$O$2:$O$48,STIMA!$G$2:$G$48,EP!K$1,STIMA!$E$2:$E$48,EP!$A563)</f>
        <v>0</v>
      </c>
      <c r="L563" s="182">
        <f t="shared" si="33"/>
        <v>0</v>
      </c>
      <c r="M563" s="183">
        <f t="shared" si="34"/>
        <v>0</v>
      </c>
      <c r="N563" s="182">
        <f t="shared" si="35"/>
        <v>0</v>
      </c>
      <c r="Q563" s="184"/>
    </row>
    <row r="564" spans="1:17" ht="12" customHeight="1" x14ac:dyDescent="0.2">
      <c r="A564" s="188" t="s">
        <v>1167</v>
      </c>
      <c r="B564" s="188" t="s">
        <v>1168</v>
      </c>
      <c r="C564" s="188" t="s">
        <v>427</v>
      </c>
      <c r="D564" s="189">
        <v>18.32</v>
      </c>
      <c r="E564" s="188" t="s">
        <v>1161</v>
      </c>
      <c r="F564" s="188" t="s">
        <v>1162</v>
      </c>
      <c r="G564" s="188" t="s">
        <v>1120</v>
      </c>
      <c r="H564" s="188" t="s">
        <v>3319</v>
      </c>
      <c r="I564" s="181">
        <f>SUMIFS(STIMA!$O$2:$O$48,STIMA!$G$2:$G$48,EP!I$1,STIMA!$E$2:$E$48,EP!$A564)</f>
        <v>0</v>
      </c>
      <c r="J564" s="182">
        <f t="shared" si="32"/>
        <v>0</v>
      </c>
      <c r="K564" s="181">
        <f>SUMIFS(STIMA!$O$2:$O$48,STIMA!$G$2:$G$48,EP!K$1,STIMA!$E$2:$E$48,EP!$A564)</f>
        <v>0</v>
      </c>
      <c r="L564" s="182">
        <f t="shared" si="33"/>
        <v>0</v>
      </c>
      <c r="M564" s="183">
        <f t="shared" si="34"/>
        <v>0</v>
      </c>
      <c r="N564" s="182">
        <f t="shared" si="35"/>
        <v>0</v>
      </c>
      <c r="Q564" s="184"/>
    </row>
    <row r="565" spans="1:17" ht="12" customHeight="1" x14ac:dyDescent="0.2">
      <c r="A565" s="188" t="s">
        <v>1169</v>
      </c>
      <c r="B565" s="188" t="s">
        <v>1170</v>
      </c>
      <c r="C565" s="188" t="s">
        <v>427</v>
      </c>
      <c r="D565" s="189">
        <v>27.98</v>
      </c>
      <c r="E565" s="188" t="s">
        <v>1161</v>
      </c>
      <c r="F565" s="188" t="s">
        <v>1162</v>
      </c>
      <c r="G565" s="188" t="s">
        <v>1120</v>
      </c>
      <c r="H565" s="188" t="s">
        <v>3319</v>
      </c>
      <c r="I565" s="181">
        <f>SUMIFS(STIMA!$O$2:$O$48,STIMA!$G$2:$G$48,EP!I$1,STIMA!$E$2:$E$48,EP!$A565)</f>
        <v>0</v>
      </c>
      <c r="J565" s="182">
        <f t="shared" si="32"/>
        <v>0</v>
      </c>
      <c r="K565" s="181">
        <f>SUMIFS(STIMA!$O$2:$O$48,STIMA!$G$2:$G$48,EP!K$1,STIMA!$E$2:$E$48,EP!$A565)</f>
        <v>0</v>
      </c>
      <c r="L565" s="182">
        <f t="shared" si="33"/>
        <v>0</v>
      </c>
      <c r="M565" s="183">
        <f t="shared" si="34"/>
        <v>0</v>
      </c>
      <c r="N565" s="182">
        <f t="shared" si="35"/>
        <v>0</v>
      </c>
      <c r="Q565" s="184"/>
    </row>
    <row r="566" spans="1:17" ht="12" customHeight="1" x14ac:dyDescent="0.2">
      <c r="A566" s="188" t="s">
        <v>1171</v>
      </c>
      <c r="B566" s="188" t="s">
        <v>1172</v>
      </c>
      <c r="C566" s="188" t="s">
        <v>427</v>
      </c>
      <c r="D566" s="189">
        <v>6.38</v>
      </c>
      <c r="E566" s="188" t="s">
        <v>1161</v>
      </c>
      <c r="F566" s="188" t="s">
        <v>1162</v>
      </c>
      <c r="G566" s="188" t="s">
        <v>1120</v>
      </c>
      <c r="H566" s="188" t="s">
        <v>3319</v>
      </c>
      <c r="I566" s="181">
        <f>SUMIFS(STIMA!$O$2:$O$48,STIMA!$G$2:$G$48,EP!I$1,STIMA!$E$2:$E$48,EP!$A566)</f>
        <v>0</v>
      </c>
      <c r="J566" s="182">
        <f t="shared" si="32"/>
        <v>0</v>
      </c>
      <c r="K566" s="181">
        <f>SUMIFS(STIMA!$O$2:$O$48,STIMA!$G$2:$G$48,EP!K$1,STIMA!$E$2:$E$48,EP!$A566)</f>
        <v>0</v>
      </c>
      <c r="L566" s="182">
        <f t="shared" si="33"/>
        <v>0</v>
      </c>
      <c r="M566" s="183">
        <f t="shared" si="34"/>
        <v>0</v>
      </c>
      <c r="N566" s="182">
        <f t="shared" si="35"/>
        <v>0</v>
      </c>
      <c r="Q566" s="184"/>
    </row>
    <row r="567" spans="1:17" ht="12" customHeight="1" x14ac:dyDescent="0.2">
      <c r="A567" s="188" t="s">
        <v>3474</v>
      </c>
      <c r="B567" s="188" t="s">
        <v>3475</v>
      </c>
      <c r="C567" s="188"/>
      <c r="D567" s="189"/>
      <c r="E567" s="188" t="s">
        <v>1161</v>
      </c>
      <c r="F567" s="188" t="s">
        <v>1162</v>
      </c>
      <c r="G567" s="188" t="s">
        <v>1120</v>
      </c>
      <c r="H567" s="188" t="s">
        <v>3319</v>
      </c>
      <c r="I567" s="181">
        <f>SUMIFS(STIMA!$O$2:$O$48,STIMA!$G$2:$G$48,EP!I$1,STIMA!$E$2:$E$48,EP!$A567)</f>
        <v>0</v>
      </c>
      <c r="J567" s="182">
        <f t="shared" si="32"/>
        <v>0</v>
      </c>
      <c r="K567" s="181">
        <f>SUMIFS(STIMA!$O$2:$O$48,STIMA!$G$2:$G$48,EP!K$1,STIMA!$E$2:$E$48,EP!$A567)</f>
        <v>0</v>
      </c>
      <c r="L567" s="182">
        <f t="shared" si="33"/>
        <v>0</v>
      </c>
      <c r="M567" s="183">
        <f t="shared" si="34"/>
        <v>0</v>
      </c>
      <c r="N567" s="182">
        <f t="shared" si="35"/>
        <v>0</v>
      </c>
      <c r="Q567" s="184"/>
    </row>
    <row r="568" spans="1:17" ht="12" customHeight="1" x14ac:dyDescent="0.2">
      <c r="A568" s="188" t="s">
        <v>3476</v>
      </c>
      <c r="B568" s="188" t="s">
        <v>3477</v>
      </c>
      <c r="C568" s="188" t="s">
        <v>427</v>
      </c>
      <c r="D568" s="189">
        <v>73.61</v>
      </c>
      <c r="E568" s="188" t="s">
        <v>1161</v>
      </c>
      <c r="F568" s="188" t="s">
        <v>1162</v>
      </c>
      <c r="G568" s="188" t="s">
        <v>1120</v>
      </c>
      <c r="H568" s="188" t="s">
        <v>3319</v>
      </c>
      <c r="I568" s="181">
        <f>SUMIFS(STIMA!$O$2:$O$48,STIMA!$G$2:$G$48,EP!I$1,STIMA!$E$2:$E$48,EP!$A568)</f>
        <v>0</v>
      </c>
      <c r="J568" s="182">
        <f t="shared" si="32"/>
        <v>0</v>
      </c>
      <c r="K568" s="181">
        <f>SUMIFS(STIMA!$O$2:$O$48,STIMA!$G$2:$G$48,EP!K$1,STIMA!$E$2:$E$48,EP!$A568)</f>
        <v>0</v>
      </c>
      <c r="L568" s="182">
        <f t="shared" si="33"/>
        <v>0</v>
      </c>
      <c r="M568" s="183">
        <f t="shared" si="34"/>
        <v>0</v>
      </c>
      <c r="N568" s="182">
        <f t="shared" si="35"/>
        <v>0</v>
      </c>
      <c r="Q568" s="184"/>
    </row>
    <row r="569" spans="1:17" ht="12" customHeight="1" x14ac:dyDescent="0.2">
      <c r="A569" s="188" t="s">
        <v>1173</v>
      </c>
      <c r="B569" s="188" t="s">
        <v>1174</v>
      </c>
      <c r="C569" s="188"/>
      <c r="D569" s="189"/>
      <c r="E569" s="188" t="s">
        <v>1175</v>
      </c>
      <c r="F569" s="188" t="s">
        <v>1176</v>
      </c>
      <c r="G569" s="188" t="s">
        <v>1120</v>
      </c>
      <c r="H569" s="188" t="s">
        <v>3319</v>
      </c>
      <c r="I569" s="181">
        <f>SUMIFS(STIMA!$O$2:$O$48,STIMA!$G$2:$G$48,EP!I$1,STIMA!$E$2:$E$48,EP!$A569)</f>
        <v>0</v>
      </c>
      <c r="J569" s="182">
        <f t="shared" si="32"/>
        <v>0</v>
      </c>
      <c r="K569" s="181">
        <f>SUMIFS(STIMA!$O$2:$O$48,STIMA!$G$2:$G$48,EP!K$1,STIMA!$E$2:$E$48,EP!$A569)</f>
        <v>0</v>
      </c>
      <c r="L569" s="182">
        <f t="shared" si="33"/>
        <v>0</v>
      </c>
      <c r="M569" s="183">
        <f t="shared" si="34"/>
        <v>0</v>
      </c>
      <c r="N569" s="182">
        <f t="shared" si="35"/>
        <v>0</v>
      </c>
      <c r="Q569" s="184"/>
    </row>
    <row r="570" spans="1:17" ht="12" customHeight="1" x14ac:dyDescent="0.2">
      <c r="A570" s="188" t="s">
        <v>1177</v>
      </c>
      <c r="B570" s="188" t="s">
        <v>1178</v>
      </c>
      <c r="C570" s="190" t="s">
        <v>176</v>
      </c>
      <c r="D570" s="189">
        <v>0.27</v>
      </c>
      <c r="E570" s="188" t="s">
        <v>1175</v>
      </c>
      <c r="F570" s="188" t="s">
        <v>1176</v>
      </c>
      <c r="G570" s="188" t="s">
        <v>1120</v>
      </c>
      <c r="H570" s="188" t="s">
        <v>3319</v>
      </c>
      <c r="I570" s="181">
        <f>SUMIFS(STIMA!$O$2:$O$48,STIMA!$G$2:$G$48,EP!I$1,STIMA!$E$2:$E$48,EP!$A570)</f>
        <v>0</v>
      </c>
      <c r="J570" s="182">
        <f t="shared" si="32"/>
        <v>0</v>
      </c>
      <c r="K570" s="181">
        <f>SUMIFS(STIMA!$O$2:$O$48,STIMA!$G$2:$G$48,EP!K$1,STIMA!$E$2:$E$48,EP!$A570)</f>
        <v>0</v>
      </c>
      <c r="L570" s="182">
        <f t="shared" si="33"/>
        <v>0</v>
      </c>
      <c r="M570" s="183">
        <f t="shared" si="34"/>
        <v>0</v>
      </c>
      <c r="N570" s="182">
        <f t="shared" si="35"/>
        <v>0</v>
      </c>
      <c r="Q570" s="184"/>
    </row>
    <row r="571" spans="1:17" ht="12" customHeight="1" x14ac:dyDescent="0.2">
      <c r="A571" s="188" t="s">
        <v>1179</v>
      </c>
      <c r="B571" s="188" t="s">
        <v>1180</v>
      </c>
      <c r="C571" s="188" t="s">
        <v>176</v>
      </c>
      <c r="D571" s="189">
        <v>0.21</v>
      </c>
      <c r="E571" s="188" t="s">
        <v>1175</v>
      </c>
      <c r="F571" s="188" t="s">
        <v>1176</v>
      </c>
      <c r="G571" s="188" t="s">
        <v>1120</v>
      </c>
      <c r="H571" s="188" t="s">
        <v>3319</v>
      </c>
      <c r="I571" s="181">
        <f>SUMIFS(STIMA!$O$2:$O$48,STIMA!$G$2:$G$48,EP!I$1,STIMA!$E$2:$E$48,EP!$A571)</f>
        <v>0</v>
      </c>
      <c r="J571" s="182">
        <f t="shared" si="32"/>
        <v>0</v>
      </c>
      <c r="K571" s="181">
        <f>SUMIFS(STIMA!$O$2:$O$48,STIMA!$G$2:$G$48,EP!K$1,STIMA!$E$2:$E$48,EP!$A571)</f>
        <v>0</v>
      </c>
      <c r="L571" s="182">
        <f t="shared" si="33"/>
        <v>0</v>
      </c>
      <c r="M571" s="183">
        <f t="shared" si="34"/>
        <v>0</v>
      </c>
      <c r="N571" s="182">
        <f t="shared" si="35"/>
        <v>0</v>
      </c>
      <c r="Q571" s="184"/>
    </row>
    <row r="572" spans="1:17" ht="12" customHeight="1" x14ac:dyDescent="0.2">
      <c r="A572" s="188" t="s">
        <v>1181</v>
      </c>
      <c r="B572" s="188" t="s">
        <v>1182</v>
      </c>
      <c r="C572" s="190"/>
      <c r="D572" s="189"/>
      <c r="E572" s="188" t="s">
        <v>1175</v>
      </c>
      <c r="F572" s="188" t="s">
        <v>1176</v>
      </c>
      <c r="G572" s="188" t="s">
        <v>1120</v>
      </c>
      <c r="H572" s="188" t="s">
        <v>3319</v>
      </c>
      <c r="I572" s="181">
        <f>SUMIFS(STIMA!$O$2:$O$48,STIMA!$G$2:$G$48,EP!I$1,STIMA!$E$2:$E$48,EP!$A572)</f>
        <v>0</v>
      </c>
      <c r="J572" s="182">
        <f t="shared" si="32"/>
        <v>0</v>
      </c>
      <c r="K572" s="181">
        <f>SUMIFS(STIMA!$O$2:$O$48,STIMA!$G$2:$G$48,EP!K$1,STIMA!$E$2:$E$48,EP!$A572)</f>
        <v>0</v>
      </c>
      <c r="L572" s="182">
        <f t="shared" si="33"/>
        <v>0</v>
      </c>
      <c r="M572" s="183">
        <f t="shared" si="34"/>
        <v>0</v>
      </c>
      <c r="N572" s="182">
        <f t="shared" si="35"/>
        <v>0</v>
      </c>
      <c r="Q572" s="184"/>
    </row>
    <row r="573" spans="1:17" ht="12" customHeight="1" x14ac:dyDescent="0.2">
      <c r="A573" s="188" t="s">
        <v>1183</v>
      </c>
      <c r="B573" s="188" t="s">
        <v>1178</v>
      </c>
      <c r="C573" s="188" t="s">
        <v>176</v>
      </c>
      <c r="D573" s="189">
        <v>0.32</v>
      </c>
      <c r="E573" s="188" t="s">
        <v>1175</v>
      </c>
      <c r="F573" s="188" t="s">
        <v>1176</v>
      </c>
      <c r="G573" s="188" t="s">
        <v>1120</v>
      </c>
      <c r="H573" s="188" t="s">
        <v>3319</v>
      </c>
      <c r="I573" s="181">
        <f>SUMIFS(STIMA!$O$2:$O$48,STIMA!$G$2:$G$48,EP!I$1,STIMA!$E$2:$E$48,EP!$A573)</f>
        <v>0</v>
      </c>
      <c r="J573" s="182">
        <f t="shared" si="32"/>
        <v>0</v>
      </c>
      <c r="K573" s="181">
        <f>SUMIFS(STIMA!$O$2:$O$48,STIMA!$G$2:$G$48,EP!K$1,STIMA!$E$2:$E$48,EP!$A573)</f>
        <v>0</v>
      </c>
      <c r="L573" s="182">
        <f t="shared" si="33"/>
        <v>0</v>
      </c>
      <c r="M573" s="183">
        <f t="shared" si="34"/>
        <v>0</v>
      </c>
      <c r="N573" s="182">
        <f t="shared" si="35"/>
        <v>0</v>
      </c>
      <c r="Q573" s="184"/>
    </row>
    <row r="574" spans="1:17" ht="12" customHeight="1" x14ac:dyDescent="0.2">
      <c r="A574" s="188" t="s">
        <v>1184</v>
      </c>
      <c r="B574" s="188" t="s">
        <v>1180</v>
      </c>
      <c r="C574" s="190" t="s">
        <v>176</v>
      </c>
      <c r="D574" s="189">
        <v>0.27</v>
      </c>
      <c r="E574" s="188" t="s">
        <v>1175</v>
      </c>
      <c r="F574" s="188" t="s">
        <v>1176</v>
      </c>
      <c r="G574" s="188" t="s">
        <v>1120</v>
      </c>
      <c r="H574" s="188" t="s">
        <v>3319</v>
      </c>
      <c r="I574" s="181">
        <f>SUMIFS(STIMA!$O$2:$O$48,STIMA!$G$2:$G$48,EP!I$1,STIMA!$E$2:$E$48,EP!$A574)</f>
        <v>0</v>
      </c>
      <c r="J574" s="182">
        <f t="shared" si="32"/>
        <v>0</v>
      </c>
      <c r="K574" s="181">
        <f>SUMIFS(STIMA!$O$2:$O$48,STIMA!$G$2:$G$48,EP!K$1,STIMA!$E$2:$E$48,EP!$A574)</f>
        <v>0</v>
      </c>
      <c r="L574" s="182">
        <f t="shared" si="33"/>
        <v>0</v>
      </c>
      <c r="M574" s="183">
        <f t="shared" si="34"/>
        <v>0</v>
      </c>
      <c r="N574" s="182">
        <f t="shared" si="35"/>
        <v>0</v>
      </c>
      <c r="Q574" s="184"/>
    </row>
    <row r="575" spans="1:17" ht="12" customHeight="1" x14ac:dyDescent="0.2">
      <c r="A575" s="188" t="s">
        <v>1185</v>
      </c>
      <c r="B575" s="188" t="s">
        <v>1186</v>
      </c>
      <c r="C575" s="188" t="s">
        <v>176</v>
      </c>
      <c r="D575" s="189">
        <v>0.84</v>
      </c>
      <c r="E575" s="188" t="s">
        <v>1175</v>
      </c>
      <c r="F575" s="188" t="s">
        <v>1176</v>
      </c>
      <c r="G575" s="188" t="s">
        <v>1120</v>
      </c>
      <c r="H575" s="188" t="s">
        <v>3319</v>
      </c>
      <c r="I575" s="181">
        <f>SUMIFS(STIMA!$O$2:$O$48,STIMA!$G$2:$G$48,EP!I$1,STIMA!$E$2:$E$48,EP!$A575)</f>
        <v>0</v>
      </c>
      <c r="J575" s="182">
        <f t="shared" si="32"/>
        <v>0</v>
      </c>
      <c r="K575" s="181">
        <f>SUMIFS(STIMA!$O$2:$O$48,STIMA!$G$2:$G$48,EP!K$1,STIMA!$E$2:$E$48,EP!$A575)</f>
        <v>0</v>
      </c>
      <c r="L575" s="182">
        <f t="shared" si="33"/>
        <v>0</v>
      </c>
      <c r="M575" s="183">
        <f t="shared" si="34"/>
        <v>0</v>
      </c>
      <c r="N575" s="182">
        <f t="shared" si="35"/>
        <v>0</v>
      </c>
      <c r="Q575" s="186"/>
    </row>
    <row r="576" spans="1:17" ht="12" customHeight="1" x14ac:dyDescent="0.2">
      <c r="A576" s="188" t="s">
        <v>1187</v>
      </c>
      <c r="B576" s="188" t="s">
        <v>1188</v>
      </c>
      <c r="C576" s="188" t="s">
        <v>427</v>
      </c>
      <c r="D576" s="189">
        <v>3.72</v>
      </c>
      <c r="E576" s="188" t="s">
        <v>1175</v>
      </c>
      <c r="F576" s="188" t="s">
        <v>1176</v>
      </c>
      <c r="G576" s="188" t="s">
        <v>1120</v>
      </c>
      <c r="H576" s="188" t="s">
        <v>3319</v>
      </c>
      <c r="I576" s="181">
        <f>SUMIFS(STIMA!$O$2:$O$48,STIMA!$G$2:$G$48,EP!I$1,STIMA!$E$2:$E$48,EP!$A576)</f>
        <v>0</v>
      </c>
      <c r="J576" s="182">
        <f t="shared" si="32"/>
        <v>0</v>
      </c>
      <c r="K576" s="181">
        <f>SUMIFS(STIMA!$O$2:$O$48,STIMA!$G$2:$G$48,EP!K$1,STIMA!$E$2:$E$48,EP!$A576)</f>
        <v>0</v>
      </c>
      <c r="L576" s="182">
        <f t="shared" si="33"/>
        <v>0</v>
      </c>
      <c r="M576" s="183">
        <f t="shared" si="34"/>
        <v>0</v>
      </c>
      <c r="N576" s="182">
        <f t="shared" si="35"/>
        <v>0</v>
      </c>
      <c r="Q576" s="186"/>
    </row>
    <row r="577" spans="1:17" ht="12" customHeight="1" x14ac:dyDescent="0.2">
      <c r="A577" s="188" t="s">
        <v>1189</v>
      </c>
      <c r="B577" s="188" t="s">
        <v>1190</v>
      </c>
      <c r="C577" s="190" t="s">
        <v>427</v>
      </c>
      <c r="D577" s="189">
        <v>70.38</v>
      </c>
      <c r="E577" s="188" t="s">
        <v>1175</v>
      </c>
      <c r="F577" s="188" t="s">
        <v>1176</v>
      </c>
      <c r="G577" s="188" t="s">
        <v>1120</v>
      </c>
      <c r="H577" s="188" t="s">
        <v>3319</v>
      </c>
      <c r="I577" s="181">
        <f>SUMIFS(STIMA!$O$2:$O$48,STIMA!$G$2:$G$48,EP!I$1,STIMA!$E$2:$E$48,EP!$A577)</f>
        <v>0</v>
      </c>
      <c r="J577" s="182">
        <f t="shared" si="32"/>
        <v>0</v>
      </c>
      <c r="K577" s="181">
        <f>SUMIFS(STIMA!$O$2:$O$48,STIMA!$G$2:$G$48,EP!K$1,STIMA!$E$2:$E$48,EP!$A577)</f>
        <v>0</v>
      </c>
      <c r="L577" s="182">
        <f t="shared" si="33"/>
        <v>0</v>
      </c>
      <c r="M577" s="183">
        <f t="shared" si="34"/>
        <v>0</v>
      </c>
      <c r="N577" s="182">
        <f t="shared" si="35"/>
        <v>0</v>
      </c>
      <c r="Q577" s="186"/>
    </row>
    <row r="578" spans="1:17" ht="12" customHeight="1" x14ac:dyDescent="0.2">
      <c r="A578" s="188" t="s">
        <v>1191</v>
      </c>
      <c r="B578" s="188" t="s">
        <v>1192</v>
      </c>
      <c r="C578" s="188"/>
      <c r="D578" s="189"/>
      <c r="E578" s="188" t="s">
        <v>1175</v>
      </c>
      <c r="F578" s="188" t="s">
        <v>1176</v>
      </c>
      <c r="G578" s="188" t="s">
        <v>1120</v>
      </c>
      <c r="H578" s="188" t="s">
        <v>3319</v>
      </c>
      <c r="I578" s="181">
        <f>SUMIFS(STIMA!$O$2:$O$48,STIMA!$G$2:$G$48,EP!I$1,STIMA!$E$2:$E$48,EP!$A578)</f>
        <v>0</v>
      </c>
      <c r="J578" s="182">
        <f t="shared" ref="J578:J641" si="36">I578/$J$1</f>
        <v>0</v>
      </c>
      <c r="K578" s="181">
        <f>SUMIFS(STIMA!$O$2:$O$48,STIMA!$G$2:$G$48,EP!K$1,STIMA!$E$2:$E$48,EP!$A578)</f>
        <v>0</v>
      </c>
      <c r="L578" s="182">
        <f t="shared" ref="L578:L641" si="37">K578/$L$1</f>
        <v>0</v>
      </c>
      <c r="M578" s="183">
        <f t="shared" ref="M578:M641" si="38">I578+K578</f>
        <v>0</v>
      </c>
      <c r="N578" s="182">
        <f t="shared" ref="N578:N641" si="39">M578/$N$1</f>
        <v>0</v>
      </c>
      <c r="Q578" s="186"/>
    </row>
    <row r="579" spans="1:17" ht="12" customHeight="1" x14ac:dyDescent="0.2">
      <c r="A579" s="188" t="s">
        <v>1193</v>
      </c>
      <c r="B579" s="188" t="s">
        <v>3478</v>
      </c>
      <c r="C579" s="190" t="s">
        <v>427</v>
      </c>
      <c r="D579" s="189">
        <v>58.82</v>
      </c>
      <c r="E579" s="188" t="s">
        <v>1175</v>
      </c>
      <c r="F579" s="188" t="s">
        <v>1176</v>
      </c>
      <c r="G579" s="188" t="s">
        <v>1120</v>
      </c>
      <c r="H579" s="188" t="s">
        <v>3319</v>
      </c>
      <c r="I579" s="181">
        <f>SUMIFS(STIMA!$O$2:$O$48,STIMA!$G$2:$G$48,EP!I$1,STIMA!$E$2:$E$48,EP!$A579)</f>
        <v>0</v>
      </c>
      <c r="J579" s="182">
        <f t="shared" si="36"/>
        <v>0</v>
      </c>
      <c r="K579" s="181">
        <f>SUMIFS(STIMA!$O$2:$O$48,STIMA!$G$2:$G$48,EP!K$1,STIMA!$E$2:$E$48,EP!$A579)</f>
        <v>0</v>
      </c>
      <c r="L579" s="182">
        <f t="shared" si="37"/>
        <v>0</v>
      </c>
      <c r="M579" s="183">
        <f t="shared" si="38"/>
        <v>0</v>
      </c>
      <c r="N579" s="182">
        <f t="shared" si="39"/>
        <v>0</v>
      </c>
      <c r="Q579" s="186"/>
    </row>
    <row r="580" spans="1:17" ht="12" customHeight="1" x14ac:dyDescent="0.2">
      <c r="A580" s="188" t="s">
        <v>1194</v>
      </c>
      <c r="B580" s="188" t="s">
        <v>3479</v>
      </c>
      <c r="C580" s="188" t="s">
        <v>427</v>
      </c>
      <c r="D580" s="189">
        <v>114.33</v>
      </c>
      <c r="E580" s="188" t="s">
        <v>1175</v>
      </c>
      <c r="F580" s="188" t="s">
        <v>1176</v>
      </c>
      <c r="G580" s="188" t="s">
        <v>1120</v>
      </c>
      <c r="H580" s="188" t="s">
        <v>3319</v>
      </c>
      <c r="I580" s="181">
        <f>SUMIFS(STIMA!$O$2:$O$48,STIMA!$G$2:$G$48,EP!I$1,STIMA!$E$2:$E$48,EP!$A580)</f>
        <v>0</v>
      </c>
      <c r="J580" s="182">
        <f t="shared" si="36"/>
        <v>0</v>
      </c>
      <c r="K580" s="181">
        <f>SUMIFS(STIMA!$O$2:$O$48,STIMA!$G$2:$G$48,EP!K$1,STIMA!$E$2:$E$48,EP!$A580)</f>
        <v>0</v>
      </c>
      <c r="L580" s="182">
        <f t="shared" si="37"/>
        <v>0</v>
      </c>
      <c r="M580" s="183">
        <f t="shared" si="38"/>
        <v>0</v>
      </c>
      <c r="N580" s="182">
        <f t="shared" si="39"/>
        <v>0</v>
      </c>
      <c r="Q580" s="186"/>
    </row>
    <row r="581" spans="1:17" ht="12" customHeight="1" x14ac:dyDescent="0.2">
      <c r="A581" s="188" t="s">
        <v>1195</v>
      </c>
      <c r="B581" s="188" t="s">
        <v>3480</v>
      </c>
      <c r="C581" s="188" t="s">
        <v>427</v>
      </c>
      <c r="D581" s="189">
        <v>225.35</v>
      </c>
      <c r="E581" s="188" t="s">
        <v>1175</v>
      </c>
      <c r="F581" s="188" t="s">
        <v>1176</v>
      </c>
      <c r="G581" s="188" t="s">
        <v>1120</v>
      </c>
      <c r="H581" s="188" t="s">
        <v>3319</v>
      </c>
      <c r="I581" s="181">
        <f>SUMIFS(STIMA!$O$2:$O$48,STIMA!$G$2:$G$48,EP!I$1,STIMA!$E$2:$E$48,EP!$A581)</f>
        <v>0</v>
      </c>
      <c r="J581" s="182">
        <f t="shared" si="36"/>
        <v>0</v>
      </c>
      <c r="K581" s="181">
        <f>SUMIFS(STIMA!$O$2:$O$48,STIMA!$G$2:$G$48,EP!K$1,STIMA!$E$2:$E$48,EP!$A581)</f>
        <v>0</v>
      </c>
      <c r="L581" s="182">
        <f t="shared" si="37"/>
        <v>0</v>
      </c>
      <c r="M581" s="183">
        <f t="shared" si="38"/>
        <v>0</v>
      </c>
      <c r="N581" s="182">
        <f t="shared" si="39"/>
        <v>0</v>
      </c>
      <c r="Q581" s="186"/>
    </row>
    <row r="582" spans="1:17" ht="12" customHeight="1" x14ac:dyDescent="0.2">
      <c r="A582" s="188" t="s">
        <v>1196</v>
      </c>
      <c r="B582" s="188" t="s">
        <v>3481</v>
      </c>
      <c r="C582" s="190" t="s">
        <v>427</v>
      </c>
      <c r="D582" s="189">
        <v>447.4</v>
      </c>
      <c r="E582" s="188" t="s">
        <v>1175</v>
      </c>
      <c r="F582" s="188" t="s">
        <v>1176</v>
      </c>
      <c r="G582" s="188" t="s">
        <v>1120</v>
      </c>
      <c r="H582" s="188" t="s">
        <v>3319</v>
      </c>
      <c r="I582" s="181">
        <f>SUMIFS(STIMA!$O$2:$O$48,STIMA!$G$2:$G$48,EP!I$1,STIMA!$E$2:$E$48,EP!$A582)</f>
        <v>0</v>
      </c>
      <c r="J582" s="182">
        <f t="shared" si="36"/>
        <v>0</v>
      </c>
      <c r="K582" s="181">
        <f>SUMIFS(STIMA!$O$2:$O$48,STIMA!$G$2:$G$48,EP!K$1,STIMA!$E$2:$E$48,EP!$A582)</f>
        <v>0</v>
      </c>
      <c r="L582" s="182">
        <f t="shared" si="37"/>
        <v>0</v>
      </c>
      <c r="M582" s="183">
        <f t="shared" si="38"/>
        <v>0</v>
      </c>
      <c r="N582" s="182">
        <f t="shared" si="39"/>
        <v>0</v>
      </c>
      <c r="Q582" s="186"/>
    </row>
    <row r="583" spans="1:17" ht="12" customHeight="1" x14ac:dyDescent="0.2">
      <c r="A583" s="188" t="s">
        <v>1197</v>
      </c>
      <c r="B583" s="188" t="s">
        <v>3482</v>
      </c>
      <c r="C583" s="188" t="s">
        <v>427</v>
      </c>
      <c r="D583" s="189">
        <v>839.18</v>
      </c>
      <c r="E583" s="188" t="s">
        <v>1175</v>
      </c>
      <c r="F583" s="188" t="s">
        <v>1176</v>
      </c>
      <c r="G583" s="188" t="s">
        <v>1120</v>
      </c>
      <c r="H583" s="188" t="s">
        <v>3319</v>
      </c>
      <c r="I583" s="181">
        <f>SUMIFS(STIMA!$O$2:$O$48,STIMA!$G$2:$G$48,EP!I$1,STIMA!$E$2:$E$48,EP!$A583)</f>
        <v>0</v>
      </c>
      <c r="J583" s="182">
        <f t="shared" si="36"/>
        <v>0</v>
      </c>
      <c r="K583" s="181">
        <f>SUMIFS(STIMA!$O$2:$O$48,STIMA!$G$2:$G$48,EP!K$1,STIMA!$E$2:$E$48,EP!$A583)</f>
        <v>0</v>
      </c>
      <c r="L583" s="182">
        <f t="shared" si="37"/>
        <v>0</v>
      </c>
      <c r="M583" s="183">
        <f t="shared" si="38"/>
        <v>0</v>
      </c>
      <c r="N583" s="182">
        <f t="shared" si="39"/>
        <v>0</v>
      </c>
      <c r="Q583" s="184"/>
    </row>
    <row r="584" spans="1:17" ht="12" customHeight="1" x14ac:dyDescent="0.2">
      <c r="A584" s="188" t="s">
        <v>1198</v>
      </c>
      <c r="B584" s="188" t="s">
        <v>3483</v>
      </c>
      <c r="C584" s="188" t="s">
        <v>427</v>
      </c>
      <c r="D584" s="189">
        <v>1430.77</v>
      </c>
      <c r="E584" s="188" t="s">
        <v>1175</v>
      </c>
      <c r="F584" s="188" t="s">
        <v>1176</v>
      </c>
      <c r="G584" s="188" t="s">
        <v>1120</v>
      </c>
      <c r="H584" s="188" t="s">
        <v>3319</v>
      </c>
      <c r="I584" s="181">
        <f>SUMIFS(STIMA!$O$2:$O$48,STIMA!$G$2:$G$48,EP!I$1,STIMA!$E$2:$E$48,EP!$A584)</f>
        <v>0</v>
      </c>
      <c r="J584" s="182">
        <f t="shared" si="36"/>
        <v>0</v>
      </c>
      <c r="K584" s="181">
        <f>SUMIFS(STIMA!$O$2:$O$48,STIMA!$G$2:$G$48,EP!K$1,STIMA!$E$2:$E$48,EP!$A584)</f>
        <v>0</v>
      </c>
      <c r="L584" s="182">
        <f t="shared" si="37"/>
        <v>0</v>
      </c>
      <c r="M584" s="183">
        <f t="shared" si="38"/>
        <v>0</v>
      </c>
      <c r="N584" s="182">
        <f t="shared" si="39"/>
        <v>0</v>
      </c>
      <c r="Q584" s="186"/>
    </row>
    <row r="585" spans="1:17" ht="12" customHeight="1" x14ac:dyDescent="0.2">
      <c r="A585" s="188" t="s">
        <v>1199</v>
      </c>
      <c r="B585" s="188" t="s">
        <v>3484</v>
      </c>
      <c r="C585" s="190" t="s">
        <v>37</v>
      </c>
      <c r="D585" s="189">
        <v>30</v>
      </c>
      <c r="E585" s="188" t="s">
        <v>1175</v>
      </c>
      <c r="F585" s="188" t="s">
        <v>1176</v>
      </c>
      <c r="G585" s="188" t="s">
        <v>1120</v>
      </c>
      <c r="H585" s="188" t="s">
        <v>3319</v>
      </c>
      <c r="I585" s="181">
        <f>SUMIFS(STIMA!$O$2:$O$48,STIMA!$G$2:$G$48,EP!I$1,STIMA!$E$2:$E$48,EP!$A585)</f>
        <v>0</v>
      </c>
      <c r="J585" s="182">
        <f t="shared" si="36"/>
        <v>0</v>
      </c>
      <c r="K585" s="181">
        <f>SUMIFS(STIMA!$O$2:$O$48,STIMA!$G$2:$G$48,EP!K$1,STIMA!$E$2:$E$48,EP!$A585)</f>
        <v>0</v>
      </c>
      <c r="L585" s="182">
        <f t="shared" si="37"/>
        <v>0</v>
      </c>
      <c r="M585" s="183">
        <f t="shared" si="38"/>
        <v>0</v>
      </c>
      <c r="N585" s="182">
        <f t="shared" si="39"/>
        <v>0</v>
      </c>
      <c r="Q585" s="186"/>
    </row>
    <row r="586" spans="1:17" ht="12" customHeight="1" x14ac:dyDescent="0.2">
      <c r="A586" s="188" t="s">
        <v>1200</v>
      </c>
      <c r="B586" s="188" t="s">
        <v>1201</v>
      </c>
      <c r="C586" s="188" t="s">
        <v>117</v>
      </c>
      <c r="D586" s="189">
        <v>92.46</v>
      </c>
      <c r="E586" s="188" t="s">
        <v>1202</v>
      </c>
      <c r="F586" s="188" t="s">
        <v>1203</v>
      </c>
      <c r="G586" s="188" t="s">
        <v>1120</v>
      </c>
      <c r="H586" s="188" t="s">
        <v>3321</v>
      </c>
      <c r="I586" s="181">
        <f>SUMIFS(STIMA!$O$2:$O$48,STIMA!$G$2:$G$48,EP!I$1,STIMA!$E$2:$E$48,EP!$A586)</f>
        <v>0</v>
      </c>
      <c r="J586" s="182">
        <f t="shared" si="36"/>
        <v>0</v>
      </c>
      <c r="K586" s="181">
        <f>SUMIFS(STIMA!$O$2:$O$48,STIMA!$G$2:$G$48,EP!K$1,STIMA!$E$2:$E$48,EP!$A586)</f>
        <v>0</v>
      </c>
      <c r="L586" s="182">
        <f t="shared" si="37"/>
        <v>0</v>
      </c>
      <c r="M586" s="183">
        <f t="shared" si="38"/>
        <v>0</v>
      </c>
      <c r="N586" s="182">
        <f t="shared" si="39"/>
        <v>0</v>
      </c>
      <c r="Q586" s="186"/>
    </row>
    <row r="587" spans="1:17" ht="12" customHeight="1" x14ac:dyDescent="0.2">
      <c r="A587" s="188" t="s">
        <v>1204</v>
      </c>
      <c r="B587" s="188" t="s">
        <v>1205</v>
      </c>
      <c r="C587" s="188" t="s">
        <v>159</v>
      </c>
      <c r="D587" s="189">
        <v>24.86</v>
      </c>
      <c r="E587" s="188" t="s">
        <v>1202</v>
      </c>
      <c r="F587" s="188" t="s">
        <v>1203</v>
      </c>
      <c r="G587" s="188" t="s">
        <v>1120</v>
      </c>
      <c r="H587" s="188" t="s">
        <v>3321</v>
      </c>
      <c r="I587" s="181">
        <f>SUMIFS(STIMA!$O$2:$O$48,STIMA!$G$2:$G$48,EP!I$1,STIMA!$E$2:$E$48,EP!$A587)</f>
        <v>0</v>
      </c>
      <c r="J587" s="182">
        <f t="shared" si="36"/>
        <v>0</v>
      </c>
      <c r="K587" s="181">
        <f>SUMIFS(STIMA!$O$2:$O$48,STIMA!$G$2:$G$48,EP!K$1,STIMA!$E$2:$E$48,EP!$A587)</f>
        <v>0</v>
      </c>
      <c r="L587" s="182">
        <f t="shared" si="37"/>
        <v>0</v>
      </c>
      <c r="M587" s="183">
        <f t="shared" si="38"/>
        <v>0</v>
      </c>
      <c r="N587" s="182">
        <f t="shared" si="39"/>
        <v>0</v>
      </c>
      <c r="Q587" s="184"/>
    </row>
    <row r="588" spans="1:17" ht="12" customHeight="1" x14ac:dyDescent="0.2">
      <c r="A588" s="188" t="s">
        <v>3485</v>
      </c>
      <c r="B588" s="188" t="s">
        <v>3486</v>
      </c>
      <c r="C588" s="190"/>
      <c r="D588" s="189">
        <v>0</v>
      </c>
      <c r="E588" s="188" t="s">
        <v>1209</v>
      </c>
      <c r="F588" s="188" t="s">
        <v>1210</v>
      </c>
      <c r="G588" s="188" t="s">
        <v>1208</v>
      </c>
      <c r="H588" s="188" t="s">
        <v>3319</v>
      </c>
      <c r="I588" s="181">
        <f>SUMIFS(STIMA!$O$2:$O$48,STIMA!$G$2:$G$48,EP!I$1,STIMA!$E$2:$E$48,EP!$A588)</f>
        <v>0</v>
      </c>
      <c r="J588" s="182">
        <f t="shared" si="36"/>
        <v>0</v>
      </c>
      <c r="K588" s="181">
        <f>SUMIFS(STIMA!$O$2:$O$48,STIMA!$G$2:$G$48,EP!K$1,STIMA!$E$2:$E$48,EP!$A588)</f>
        <v>0</v>
      </c>
      <c r="L588" s="182">
        <f t="shared" si="37"/>
        <v>0</v>
      </c>
      <c r="M588" s="183">
        <f t="shared" si="38"/>
        <v>0</v>
      </c>
      <c r="N588" s="182">
        <f t="shared" si="39"/>
        <v>0</v>
      </c>
      <c r="Q588" s="186"/>
    </row>
    <row r="589" spans="1:17" ht="12" customHeight="1" x14ac:dyDescent="0.2">
      <c r="A589" s="188" t="s">
        <v>3487</v>
      </c>
      <c r="B589" s="188" t="s">
        <v>3488</v>
      </c>
      <c r="C589" s="188" t="s">
        <v>329</v>
      </c>
      <c r="D589" s="189">
        <v>100.97</v>
      </c>
      <c r="E589" s="188" t="s">
        <v>1209</v>
      </c>
      <c r="F589" s="188" t="s">
        <v>1210</v>
      </c>
      <c r="G589" s="188" t="s">
        <v>1208</v>
      </c>
      <c r="H589" s="188" t="s">
        <v>3319</v>
      </c>
      <c r="I589" s="181">
        <f>SUMIFS(STIMA!$O$2:$O$48,STIMA!$G$2:$G$48,EP!I$1,STIMA!$E$2:$E$48,EP!$A589)</f>
        <v>0</v>
      </c>
      <c r="J589" s="182">
        <f t="shared" si="36"/>
        <v>0</v>
      </c>
      <c r="K589" s="181">
        <f>SUMIFS(STIMA!$O$2:$O$48,STIMA!$G$2:$G$48,EP!K$1,STIMA!$E$2:$E$48,EP!$A589)</f>
        <v>0</v>
      </c>
      <c r="L589" s="182">
        <f t="shared" si="37"/>
        <v>0</v>
      </c>
      <c r="M589" s="183">
        <f t="shared" si="38"/>
        <v>0</v>
      </c>
      <c r="N589" s="182">
        <f t="shared" si="39"/>
        <v>0</v>
      </c>
      <c r="Q589" s="186"/>
    </row>
    <row r="590" spans="1:17" ht="12" customHeight="1" x14ac:dyDescent="0.2">
      <c r="A590" s="188" t="s">
        <v>1206</v>
      </c>
      <c r="B590" s="188" t="s">
        <v>1207</v>
      </c>
      <c r="C590" s="188" t="s">
        <v>329</v>
      </c>
      <c r="D590" s="189">
        <v>166.62</v>
      </c>
      <c r="E590" s="188" t="s">
        <v>1209</v>
      </c>
      <c r="F590" s="188" t="s">
        <v>1210</v>
      </c>
      <c r="G590" s="188" t="s">
        <v>1208</v>
      </c>
      <c r="H590" s="188" t="s">
        <v>3319</v>
      </c>
      <c r="I590" s="181">
        <f>SUMIFS(STIMA!$O$2:$O$48,STIMA!$G$2:$G$48,EP!I$1,STIMA!$E$2:$E$48,EP!$A590)</f>
        <v>0</v>
      </c>
      <c r="J590" s="182">
        <f t="shared" si="36"/>
        <v>0</v>
      </c>
      <c r="K590" s="181">
        <f>SUMIFS(STIMA!$O$2:$O$48,STIMA!$G$2:$G$48,EP!K$1,STIMA!$E$2:$E$48,EP!$A590)</f>
        <v>0</v>
      </c>
      <c r="L590" s="182">
        <f t="shared" si="37"/>
        <v>0</v>
      </c>
      <c r="M590" s="183">
        <f t="shared" si="38"/>
        <v>0</v>
      </c>
      <c r="N590" s="182">
        <f t="shared" si="39"/>
        <v>0</v>
      </c>
      <c r="Q590" s="186"/>
    </row>
    <row r="591" spans="1:17" ht="12" customHeight="1" x14ac:dyDescent="0.2">
      <c r="A591" s="188" t="s">
        <v>3489</v>
      </c>
      <c r="B591" s="188" t="s">
        <v>3490</v>
      </c>
      <c r="C591" s="190" t="s">
        <v>329</v>
      </c>
      <c r="D591" s="189">
        <v>59.66</v>
      </c>
      <c r="E591" s="188" t="s">
        <v>1209</v>
      </c>
      <c r="F591" s="188" t="s">
        <v>1296</v>
      </c>
      <c r="G591" s="188" t="s">
        <v>1208</v>
      </c>
      <c r="H591" s="188" t="s">
        <v>3321</v>
      </c>
      <c r="I591" s="181">
        <f>SUMIFS(STIMA!$O$2:$O$48,STIMA!$G$2:$G$48,EP!I$1,STIMA!$E$2:$E$48,EP!$A591)</f>
        <v>0</v>
      </c>
      <c r="J591" s="182">
        <f t="shared" si="36"/>
        <v>0</v>
      </c>
      <c r="K591" s="181">
        <f>SUMIFS(STIMA!$O$2:$O$48,STIMA!$G$2:$G$48,EP!K$1,STIMA!$E$2:$E$48,EP!$A591)</f>
        <v>0</v>
      </c>
      <c r="L591" s="182">
        <f t="shared" si="37"/>
        <v>0</v>
      </c>
      <c r="M591" s="183">
        <f t="shared" si="38"/>
        <v>0</v>
      </c>
      <c r="N591" s="182">
        <f t="shared" si="39"/>
        <v>0</v>
      </c>
      <c r="Q591" s="186"/>
    </row>
    <row r="592" spans="1:17" ht="12" customHeight="1" x14ac:dyDescent="0.2">
      <c r="A592" s="188" t="s">
        <v>3491</v>
      </c>
      <c r="B592" s="188" t="s">
        <v>3492</v>
      </c>
      <c r="C592" s="188" t="s">
        <v>329</v>
      </c>
      <c r="D592" s="189">
        <v>121.81</v>
      </c>
      <c r="E592" s="188" t="s">
        <v>1209</v>
      </c>
      <c r="F592" s="188" t="s">
        <v>1296</v>
      </c>
      <c r="G592" s="188" t="s">
        <v>1208</v>
      </c>
      <c r="H592" s="188" t="s">
        <v>3321</v>
      </c>
      <c r="I592" s="181">
        <f>SUMIFS(STIMA!$O$2:$O$48,STIMA!$G$2:$G$48,EP!I$1,STIMA!$E$2:$E$48,EP!$A592)</f>
        <v>0</v>
      </c>
      <c r="J592" s="182">
        <f t="shared" si="36"/>
        <v>0</v>
      </c>
      <c r="K592" s="181">
        <f>SUMIFS(STIMA!$O$2:$O$48,STIMA!$G$2:$G$48,EP!K$1,STIMA!$E$2:$E$48,EP!$A592)</f>
        <v>0</v>
      </c>
      <c r="L592" s="182">
        <f t="shared" si="37"/>
        <v>0</v>
      </c>
      <c r="M592" s="183">
        <f t="shared" si="38"/>
        <v>0</v>
      </c>
      <c r="N592" s="182">
        <f t="shared" si="39"/>
        <v>0</v>
      </c>
      <c r="Q592" s="186"/>
    </row>
    <row r="593" spans="1:17" ht="12" customHeight="1" x14ac:dyDescent="0.2">
      <c r="A593" s="188" t="s">
        <v>1211</v>
      </c>
      <c r="B593" s="188" t="s">
        <v>1212</v>
      </c>
      <c r="C593" s="188"/>
      <c r="D593" s="189"/>
      <c r="E593" s="188" t="s">
        <v>1213</v>
      </c>
      <c r="F593" s="188" t="s">
        <v>1214</v>
      </c>
      <c r="G593" s="188" t="s">
        <v>1208</v>
      </c>
      <c r="H593" s="188" t="s">
        <v>3319</v>
      </c>
      <c r="I593" s="181">
        <f>SUMIFS(STIMA!$O$2:$O$48,STIMA!$G$2:$G$48,EP!I$1,STIMA!$E$2:$E$48,EP!$A593)</f>
        <v>0</v>
      </c>
      <c r="J593" s="182">
        <f t="shared" si="36"/>
        <v>0</v>
      </c>
      <c r="K593" s="181">
        <f>SUMIFS(STIMA!$O$2:$O$48,STIMA!$G$2:$G$48,EP!K$1,STIMA!$E$2:$E$48,EP!$A593)</f>
        <v>0</v>
      </c>
      <c r="L593" s="182">
        <f t="shared" si="37"/>
        <v>0</v>
      </c>
      <c r="M593" s="183">
        <f t="shared" si="38"/>
        <v>0</v>
      </c>
      <c r="N593" s="182">
        <f t="shared" si="39"/>
        <v>0</v>
      </c>
      <c r="Q593" s="184"/>
    </row>
    <row r="594" spans="1:17" ht="12" customHeight="1" x14ac:dyDescent="0.2">
      <c r="A594" s="188" t="s">
        <v>1215</v>
      </c>
      <c r="B594" s="188" t="s">
        <v>1216</v>
      </c>
      <c r="C594" s="190" t="s">
        <v>329</v>
      </c>
      <c r="D594" s="189">
        <v>42.58</v>
      </c>
      <c r="E594" s="188" t="s">
        <v>1213</v>
      </c>
      <c r="F594" s="188" t="s">
        <v>1214</v>
      </c>
      <c r="G594" s="188" t="s">
        <v>1208</v>
      </c>
      <c r="H594" s="188" t="s">
        <v>3319</v>
      </c>
      <c r="I594" s="181">
        <f>SUMIFS(STIMA!$O$2:$O$48,STIMA!$G$2:$G$48,EP!I$1,STIMA!$E$2:$E$48,EP!$A594)</f>
        <v>0</v>
      </c>
      <c r="J594" s="182">
        <f t="shared" si="36"/>
        <v>0</v>
      </c>
      <c r="K594" s="181">
        <f>SUMIFS(STIMA!$O$2:$O$48,STIMA!$G$2:$G$48,EP!K$1,STIMA!$E$2:$E$48,EP!$A594)</f>
        <v>0</v>
      </c>
      <c r="L594" s="182">
        <f t="shared" si="37"/>
        <v>0</v>
      </c>
      <c r="M594" s="183">
        <f t="shared" si="38"/>
        <v>0</v>
      </c>
      <c r="N594" s="182">
        <f t="shared" si="39"/>
        <v>0</v>
      </c>
      <c r="Q594" s="186"/>
    </row>
    <row r="595" spans="1:17" ht="12" customHeight="1" x14ac:dyDescent="0.2">
      <c r="A595" s="188" t="s">
        <v>1217</v>
      </c>
      <c r="B595" s="188" t="s">
        <v>1218</v>
      </c>
      <c r="C595" s="188" t="s">
        <v>329</v>
      </c>
      <c r="D595" s="189">
        <v>127.45</v>
      </c>
      <c r="E595" s="188" t="s">
        <v>1213</v>
      </c>
      <c r="F595" s="188" t="s">
        <v>1214</v>
      </c>
      <c r="G595" s="188" t="s">
        <v>1208</v>
      </c>
      <c r="H595" s="188" t="s">
        <v>3319</v>
      </c>
      <c r="I595" s="181">
        <f>SUMIFS(STIMA!$O$2:$O$48,STIMA!$G$2:$G$48,EP!I$1,STIMA!$E$2:$E$48,EP!$A595)</f>
        <v>0</v>
      </c>
      <c r="J595" s="182">
        <f t="shared" si="36"/>
        <v>0</v>
      </c>
      <c r="K595" s="181">
        <f>SUMIFS(STIMA!$O$2:$O$48,STIMA!$G$2:$G$48,EP!K$1,STIMA!$E$2:$E$48,EP!$A595)</f>
        <v>0</v>
      </c>
      <c r="L595" s="182">
        <f t="shared" si="37"/>
        <v>0</v>
      </c>
      <c r="M595" s="183">
        <f t="shared" si="38"/>
        <v>0</v>
      </c>
      <c r="N595" s="182">
        <f t="shared" si="39"/>
        <v>0</v>
      </c>
      <c r="Q595" s="186"/>
    </row>
    <row r="596" spans="1:17" ht="12" customHeight="1" x14ac:dyDescent="0.2">
      <c r="A596" s="188" t="s">
        <v>1219</v>
      </c>
      <c r="B596" s="188" t="s">
        <v>1220</v>
      </c>
      <c r="C596" s="188"/>
      <c r="D596" s="189"/>
      <c r="E596" s="188" t="s">
        <v>1213</v>
      </c>
      <c r="F596" s="188" t="s">
        <v>1221</v>
      </c>
      <c r="G596" s="188" t="s">
        <v>1208</v>
      </c>
      <c r="H596" s="188" t="s">
        <v>3319</v>
      </c>
      <c r="I596" s="181">
        <f>SUMIFS(STIMA!$O$2:$O$48,STIMA!$G$2:$G$48,EP!I$1,STIMA!$E$2:$E$48,EP!$A596)</f>
        <v>0</v>
      </c>
      <c r="J596" s="182">
        <f t="shared" si="36"/>
        <v>0</v>
      </c>
      <c r="K596" s="181">
        <f>SUMIFS(STIMA!$O$2:$O$48,STIMA!$G$2:$G$48,EP!K$1,STIMA!$E$2:$E$48,EP!$A596)</f>
        <v>0</v>
      </c>
      <c r="L596" s="182">
        <f t="shared" si="37"/>
        <v>0</v>
      </c>
      <c r="M596" s="183">
        <f t="shared" si="38"/>
        <v>0</v>
      </c>
      <c r="N596" s="182">
        <f t="shared" si="39"/>
        <v>0</v>
      </c>
      <c r="Q596" s="186"/>
    </row>
    <row r="597" spans="1:17" ht="12" customHeight="1" x14ac:dyDescent="0.2">
      <c r="A597" s="188" t="s">
        <v>1222</v>
      </c>
      <c r="B597" s="188" t="s">
        <v>1223</v>
      </c>
      <c r="C597" s="188" t="s">
        <v>329</v>
      </c>
      <c r="D597" s="189">
        <v>58.29</v>
      </c>
      <c r="E597" s="188" t="s">
        <v>1213</v>
      </c>
      <c r="F597" s="188" t="s">
        <v>1221</v>
      </c>
      <c r="G597" s="188" t="s">
        <v>1208</v>
      </c>
      <c r="H597" s="188" t="s">
        <v>3319</v>
      </c>
      <c r="I597" s="181">
        <f>SUMIFS(STIMA!$O$2:$O$48,STIMA!$G$2:$G$48,EP!I$1,STIMA!$E$2:$E$48,EP!$A597)</f>
        <v>0</v>
      </c>
      <c r="J597" s="182">
        <f t="shared" si="36"/>
        <v>0</v>
      </c>
      <c r="K597" s="181">
        <f>SUMIFS(STIMA!$O$2:$O$48,STIMA!$G$2:$G$48,EP!K$1,STIMA!$E$2:$E$48,EP!$A597)</f>
        <v>0</v>
      </c>
      <c r="L597" s="182">
        <f t="shared" si="37"/>
        <v>0</v>
      </c>
      <c r="M597" s="183">
        <f t="shared" si="38"/>
        <v>0</v>
      </c>
      <c r="N597" s="182">
        <f t="shared" si="39"/>
        <v>0</v>
      </c>
      <c r="Q597" s="186"/>
    </row>
    <row r="598" spans="1:17" ht="12" customHeight="1" x14ac:dyDescent="0.2">
      <c r="A598" s="188" t="s">
        <v>1224</v>
      </c>
      <c r="B598" s="188" t="s">
        <v>1225</v>
      </c>
      <c r="C598" s="188"/>
      <c r="D598" s="189"/>
      <c r="E598" s="188" t="s">
        <v>1213</v>
      </c>
      <c r="F598" s="188" t="s">
        <v>1226</v>
      </c>
      <c r="G598" s="188" t="s">
        <v>1208</v>
      </c>
      <c r="H598" s="188" t="s">
        <v>3319</v>
      </c>
      <c r="I598" s="181">
        <f>SUMIFS(STIMA!$O$2:$O$48,STIMA!$G$2:$G$48,EP!I$1,STIMA!$E$2:$E$48,EP!$A598)</f>
        <v>0</v>
      </c>
      <c r="J598" s="182">
        <f t="shared" si="36"/>
        <v>0</v>
      </c>
      <c r="K598" s="181">
        <f>SUMIFS(STIMA!$O$2:$O$48,STIMA!$G$2:$G$48,EP!K$1,STIMA!$E$2:$E$48,EP!$A598)</f>
        <v>0</v>
      </c>
      <c r="L598" s="182">
        <f t="shared" si="37"/>
        <v>0</v>
      </c>
      <c r="M598" s="183">
        <f t="shared" si="38"/>
        <v>0</v>
      </c>
      <c r="N598" s="182">
        <f t="shared" si="39"/>
        <v>0</v>
      </c>
      <c r="Q598" s="186"/>
    </row>
    <row r="599" spans="1:17" ht="12" customHeight="1" x14ac:dyDescent="0.2">
      <c r="A599" s="188" t="s">
        <v>1227</v>
      </c>
      <c r="B599" s="188" t="s">
        <v>1228</v>
      </c>
      <c r="C599" s="188" t="s">
        <v>329</v>
      </c>
      <c r="D599" s="189">
        <v>100.61</v>
      </c>
      <c r="E599" s="188" t="s">
        <v>1213</v>
      </c>
      <c r="F599" s="188" t="s">
        <v>1226</v>
      </c>
      <c r="G599" s="188" t="s">
        <v>1208</v>
      </c>
      <c r="H599" s="188" t="s">
        <v>3319</v>
      </c>
      <c r="I599" s="181">
        <f>SUMIFS(STIMA!$O$2:$O$48,STIMA!$G$2:$G$48,EP!I$1,STIMA!$E$2:$E$48,EP!$A599)</f>
        <v>0</v>
      </c>
      <c r="J599" s="182">
        <f t="shared" si="36"/>
        <v>0</v>
      </c>
      <c r="K599" s="181">
        <f>SUMIFS(STIMA!$O$2:$O$48,STIMA!$G$2:$G$48,EP!K$1,STIMA!$E$2:$E$48,EP!$A599)</f>
        <v>0</v>
      </c>
      <c r="L599" s="182">
        <f t="shared" si="37"/>
        <v>0</v>
      </c>
      <c r="M599" s="183">
        <f t="shared" si="38"/>
        <v>0</v>
      </c>
      <c r="N599" s="182">
        <f t="shared" si="39"/>
        <v>0</v>
      </c>
      <c r="Q599" s="184"/>
    </row>
    <row r="600" spans="1:17" ht="12" customHeight="1" x14ac:dyDescent="0.2">
      <c r="A600" s="188" t="s">
        <v>1229</v>
      </c>
      <c r="B600" s="188" t="s">
        <v>1218</v>
      </c>
      <c r="C600" s="190" t="s">
        <v>329</v>
      </c>
      <c r="D600" s="189">
        <v>213.66</v>
      </c>
      <c r="E600" s="188" t="s">
        <v>1213</v>
      </c>
      <c r="F600" s="188" t="s">
        <v>1226</v>
      </c>
      <c r="G600" s="188" t="s">
        <v>1208</v>
      </c>
      <c r="H600" s="188" t="s">
        <v>3319</v>
      </c>
      <c r="I600" s="181">
        <f>SUMIFS(STIMA!$O$2:$O$48,STIMA!$G$2:$G$48,EP!I$1,STIMA!$E$2:$E$48,EP!$A600)</f>
        <v>0</v>
      </c>
      <c r="J600" s="182">
        <f t="shared" si="36"/>
        <v>0</v>
      </c>
      <c r="K600" s="181">
        <f>SUMIFS(STIMA!$O$2:$O$48,STIMA!$G$2:$G$48,EP!K$1,STIMA!$E$2:$E$48,EP!$A600)</f>
        <v>0</v>
      </c>
      <c r="L600" s="182">
        <f t="shared" si="37"/>
        <v>0</v>
      </c>
      <c r="M600" s="183">
        <f t="shared" si="38"/>
        <v>0</v>
      </c>
      <c r="N600" s="182">
        <f t="shared" si="39"/>
        <v>0</v>
      </c>
      <c r="Q600" s="186"/>
    </row>
    <row r="601" spans="1:17" ht="12" customHeight="1" x14ac:dyDescent="0.2">
      <c r="A601" s="188" t="s">
        <v>1230</v>
      </c>
      <c r="B601" s="188" t="s">
        <v>1231</v>
      </c>
      <c r="C601" s="188" t="s">
        <v>329</v>
      </c>
      <c r="D601" s="189">
        <v>155.88999999999999</v>
      </c>
      <c r="E601" s="188" t="s">
        <v>1213</v>
      </c>
      <c r="F601" s="188" t="s">
        <v>1226</v>
      </c>
      <c r="G601" s="188" t="s">
        <v>1208</v>
      </c>
      <c r="H601" s="188" t="s">
        <v>3319</v>
      </c>
      <c r="I601" s="181">
        <f>SUMIFS(STIMA!$O$2:$O$48,STIMA!$G$2:$G$48,EP!I$1,STIMA!$E$2:$E$48,EP!$A601)</f>
        <v>0</v>
      </c>
      <c r="J601" s="182">
        <f t="shared" si="36"/>
        <v>0</v>
      </c>
      <c r="K601" s="181">
        <f>SUMIFS(STIMA!$O$2:$O$48,STIMA!$G$2:$G$48,EP!K$1,STIMA!$E$2:$E$48,EP!$A601)</f>
        <v>0</v>
      </c>
      <c r="L601" s="182">
        <f t="shared" si="37"/>
        <v>0</v>
      </c>
      <c r="M601" s="183">
        <f t="shared" si="38"/>
        <v>0</v>
      </c>
      <c r="N601" s="182">
        <f t="shared" si="39"/>
        <v>0</v>
      </c>
      <c r="Q601" s="186"/>
    </row>
    <row r="602" spans="1:17" ht="12" customHeight="1" x14ac:dyDescent="0.2">
      <c r="A602" s="188" t="s">
        <v>1232</v>
      </c>
      <c r="B602" s="188" t="s">
        <v>1233</v>
      </c>
      <c r="C602" s="188" t="s">
        <v>329</v>
      </c>
      <c r="D602" s="189">
        <v>152.72</v>
      </c>
      <c r="E602" s="188" t="s">
        <v>1213</v>
      </c>
      <c r="F602" s="188" t="s">
        <v>1226</v>
      </c>
      <c r="G602" s="188" t="s">
        <v>1208</v>
      </c>
      <c r="H602" s="188" t="s">
        <v>3319</v>
      </c>
      <c r="I602" s="181">
        <f>SUMIFS(STIMA!$O$2:$O$48,STIMA!$G$2:$G$48,EP!I$1,STIMA!$E$2:$E$48,EP!$A602)</f>
        <v>0</v>
      </c>
      <c r="J602" s="182">
        <f t="shared" si="36"/>
        <v>0</v>
      </c>
      <c r="K602" s="181">
        <f>SUMIFS(STIMA!$O$2:$O$48,STIMA!$G$2:$G$48,EP!K$1,STIMA!$E$2:$E$48,EP!$A602)</f>
        <v>0</v>
      </c>
      <c r="L602" s="182">
        <f t="shared" si="37"/>
        <v>0</v>
      </c>
      <c r="M602" s="183">
        <f t="shared" si="38"/>
        <v>0</v>
      </c>
      <c r="N602" s="182">
        <f t="shared" si="39"/>
        <v>0</v>
      </c>
      <c r="Q602" s="184"/>
    </row>
    <row r="603" spans="1:17" ht="12" customHeight="1" x14ac:dyDescent="0.2">
      <c r="A603" s="188" t="s">
        <v>1234</v>
      </c>
      <c r="B603" s="188" t="s">
        <v>1235</v>
      </c>
      <c r="C603" s="188" t="s">
        <v>329</v>
      </c>
      <c r="D603" s="189">
        <v>201.34</v>
      </c>
      <c r="E603" s="188" t="s">
        <v>1213</v>
      </c>
      <c r="F603" s="188" t="s">
        <v>1226</v>
      </c>
      <c r="G603" s="188" t="s">
        <v>1208</v>
      </c>
      <c r="H603" s="188" t="s">
        <v>3319</v>
      </c>
      <c r="I603" s="181">
        <f>SUMIFS(STIMA!$O$2:$O$48,STIMA!$G$2:$G$48,EP!I$1,STIMA!$E$2:$E$48,EP!$A603)</f>
        <v>0</v>
      </c>
      <c r="J603" s="182">
        <f t="shared" si="36"/>
        <v>0</v>
      </c>
      <c r="K603" s="181">
        <f>SUMIFS(STIMA!$O$2:$O$48,STIMA!$G$2:$G$48,EP!K$1,STIMA!$E$2:$E$48,EP!$A603)</f>
        <v>0</v>
      </c>
      <c r="L603" s="182">
        <f t="shared" si="37"/>
        <v>0</v>
      </c>
      <c r="M603" s="183">
        <f t="shared" si="38"/>
        <v>0</v>
      </c>
      <c r="N603" s="182">
        <f t="shared" si="39"/>
        <v>0</v>
      </c>
      <c r="Q603" s="184"/>
    </row>
    <row r="604" spans="1:17" ht="12" customHeight="1" x14ac:dyDescent="0.2">
      <c r="A604" s="188" t="s">
        <v>1236</v>
      </c>
      <c r="B604" s="188" t="s">
        <v>1237</v>
      </c>
      <c r="C604" s="188" t="s">
        <v>329</v>
      </c>
      <c r="D604" s="189">
        <v>233.91</v>
      </c>
      <c r="E604" s="188" t="s">
        <v>1213</v>
      </c>
      <c r="F604" s="188" t="s">
        <v>1226</v>
      </c>
      <c r="G604" s="188" t="s">
        <v>1208</v>
      </c>
      <c r="H604" s="188" t="s">
        <v>3319</v>
      </c>
      <c r="I604" s="181">
        <f>SUMIFS(STIMA!$O$2:$O$48,STIMA!$G$2:$G$48,EP!I$1,STIMA!$E$2:$E$48,EP!$A604)</f>
        <v>0</v>
      </c>
      <c r="J604" s="182">
        <f t="shared" si="36"/>
        <v>0</v>
      </c>
      <c r="K604" s="181">
        <f>SUMIFS(STIMA!$O$2:$O$48,STIMA!$G$2:$G$48,EP!K$1,STIMA!$E$2:$E$48,EP!$A604)</f>
        <v>0</v>
      </c>
      <c r="L604" s="182">
        <f t="shared" si="37"/>
        <v>0</v>
      </c>
      <c r="M604" s="183">
        <f t="shared" si="38"/>
        <v>0</v>
      </c>
      <c r="N604" s="182">
        <f t="shared" si="39"/>
        <v>0</v>
      </c>
      <c r="Q604" s="184"/>
    </row>
    <row r="605" spans="1:17" ht="12" customHeight="1" x14ac:dyDescent="0.2">
      <c r="A605" s="188" t="s">
        <v>1238</v>
      </c>
      <c r="B605" s="188" t="s">
        <v>76</v>
      </c>
      <c r="C605" s="188"/>
      <c r="D605" s="189"/>
      <c r="E605" s="188" t="s">
        <v>1213</v>
      </c>
      <c r="F605" s="188" t="s">
        <v>1239</v>
      </c>
      <c r="G605" s="188" t="s">
        <v>1208</v>
      </c>
      <c r="H605" s="188" t="s">
        <v>3319</v>
      </c>
      <c r="I605" s="181">
        <f>SUMIFS(STIMA!$O$2:$O$48,STIMA!$G$2:$G$48,EP!I$1,STIMA!$E$2:$E$48,EP!$A605)</f>
        <v>0</v>
      </c>
      <c r="J605" s="182">
        <f t="shared" si="36"/>
        <v>0</v>
      </c>
      <c r="K605" s="181">
        <f>SUMIFS(STIMA!$O$2:$O$48,STIMA!$G$2:$G$48,EP!K$1,STIMA!$E$2:$E$48,EP!$A605)</f>
        <v>0</v>
      </c>
      <c r="L605" s="182">
        <f t="shared" si="37"/>
        <v>0</v>
      </c>
      <c r="M605" s="183">
        <f t="shared" si="38"/>
        <v>0</v>
      </c>
      <c r="N605" s="182">
        <f t="shared" si="39"/>
        <v>0</v>
      </c>
      <c r="Q605" s="184"/>
    </row>
    <row r="606" spans="1:17" ht="12" customHeight="1" x14ac:dyDescent="0.2">
      <c r="A606" s="188" t="s">
        <v>1240</v>
      </c>
      <c r="B606" s="188" t="s">
        <v>1241</v>
      </c>
      <c r="C606" s="190" t="s">
        <v>329</v>
      </c>
      <c r="D606" s="189">
        <v>143.21</v>
      </c>
      <c r="E606" s="188" t="s">
        <v>1213</v>
      </c>
      <c r="F606" s="188" t="s">
        <v>1239</v>
      </c>
      <c r="G606" s="188" t="s">
        <v>1208</v>
      </c>
      <c r="H606" s="188" t="s">
        <v>3319</v>
      </c>
      <c r="I606" s="181">
        <f>SUMIFS(STIMA!$O$2:$O$48,STIMA!$G$2:$G$48,EP!I$1,STIMA!$E$2:$E$48,EP!$A606)</f>
        <v>572.84</v>
      </c>
      <c r="J606" s="182">
        <f t="shared" si="36"/>
        <v>9.3114642596634961E-2</v>
      </c>
      <c r="K606" s="181">
        <f>SUMIFS(STIMA!$O$2:$O$48,STIMA!$G$2:$G$48,EP!K$1,STIMA!$E$2:$E$48,EP!$A606)</f>
        <v>0</v>
      </c>
      <c r="L606" s="182">
        <f t="shared" si="37"/>
        <v>0</v>
      </c>
      <c r="M606" s="183">
        <f t="shared" si="38"/>
        <v>572.84</v>
      </c>
      <c r="N606" s="182">
        <f t="shared" si="39"/>
        <v>8.434026925164409E-2</v>
      </c>
      <c r="Q606" s="184"/>
    </row>
    <row r="607" spans="1:17" ht="12" customHeight="1" x14ac:dyDescent="0.2">
      <c r="A607" s="188" t="s">
        <v>1242</v>
      </c>
      <c r="B607" s="188" t="s">
        <v>1243</v>
      </c>
      <c r="C607" s="188" t="s">
        <v>329</v>
      </c>
      <c r="D607" s="189">
        <v>174.13</v>
      </c>
      <c r="E607" s="188" t="s">
        <v>1213</v>
      </c>
      <c r="F607" s="188" t="s">
        <v>1239</v>
      </c>
      <c r="G607" s="188" t="s">
        <v>1208</v>
      </c>
      <c r="H607" s="188" t="s">
        <v>3319</v>
      </c>
      <c r="I607" s="181">
        <f>SUMIFS(STIMA!$O$2:$O$48,STIMA!$G$2:$G$48,EP!I$1,STIMA!$E$2:$E$48,EP!$A607)</f>
        <v>0</v>
      </c>
      <c r="J607" s="182">
        <f t="shared" si="36"/>
        <v>0</v>
      </c>
      <c r="K607" s="181">
        <f>SUMIFS(STIMA!$O$2:$O$48,STIMA!$G$2:$G$48,EP!K$1,STIMA!$E$2:$E$48,EP!$A607)</f>
        <v>0</v>
      </c>
      <c r="L607" s="182">
        <f t="shared" si="37"/>
        <v>0</v>
      </c>
      <c r="M607" s="183">
        <f t="shared" si="38"/>
        <v>0</v>
      </c>
      <c r="N607" s="182">
        <f t="shared" si="39"/>
        <v>0</v>
      </c>
      <c r="Q607" s="184"/>
    </row>
    <row r="608" spans="1:17" ht="12" customHeight="1" x14ac:dyDescent="0.2">
      <c r="A608" s="188" t="s">
        <v>1244</v>
      </c>
      <c r="B608" s="188" t="s">
        <v>1231</v>
      </c>
      <c r="C608" s="188" t="s">
        <v>329</v>
      </c>
      <c r="D608" s="189">
        <v>155.08000000000001</v>
      </c>
      <c r="E608" s="188" t="s">
        <v>1213</v>
      </c>
      <c r="F608" s="188" t="s">
        <v>1239</v>
      </c>
      <c r="G608" s="188" t="s">
        <v>1208</v>
      </c>
      <c r="H608" s="188" t="s">
        <v>3319</v>
      </c>
      <c r="I608" s="181">
        <f>SUMIFS(STIMA!$O$2:$O$48,STIMA!$G$2:$G$48,EP!I$1,STIMA!$E$2:$E$48,EP!$A608)</f>
        <v>0</v>
      </c>
      <c r="J608" s="182">
        <f t="shared" si="36"/>
        <v>0</v>
      </c>
      <c r="K608" s="181">
        <f>SUMIFS(STIMA!$O$2:$O$48,STIMA!$G$2:$G$48,EP!K$1,STIMA!$E$2:$E$48,EP!$A608)</f>
        <v>0</v>
      </c>
      <c r="L608" s="182">
        <f t="shared" si="37"/>
        <v>0</v>
      </c>
      <c r="M608" s="183">
        <f t="shared" si="38"/>
        <v>0</v>
      </c>
      <c r="N608" s="182">
        <f t="shared" si="39"/>
        <v>0</v>
      </c>
      <c r="Q608" s="184"/>
    </row>
    <row r="609" spans="1:17" ht="12" customHeight="1" x14ac:dyDescent="0.2">
      <c r="A609" s="188" t="s">
        <v>1245</v>
      </c>
      <c r="B609" s="188" t="s">
        <v>1233</v>
      </c>
      <c r="C609" s="188" t="s">
        <v>329</v>
      </c>
      <c r="D609" s="189">
        <v>196.25</v>
      </c>
      <c r="E609" s="188" t="s">
        <v>1213</v>
      </c>
      <c r="F609" s="188" t="s">
        <v>1239</v>
      </c>
      <c r="G609" s="188" t="s">
        <v>1208</v>
      </c>
      <c r="H609" s="188" t="s">
        <v>3319</v>
      </c>
      <c r="I609" s="181">
        <f>SUMIFS(STIMA!$O$2:$O$48,STIMA!$G$2:$G$48,EP!I$1,STIMA!$E$2:$E$48,EP!$A609)</f>
        <v>0</v>
      </c>
      <c r="J609" s="182">
        <f t="shared" si="36"/>
        <v>0</v>
      </c>
      <c r="K609" s="181">
        <f>SUMIFS(STIMA!$O$2:$O$48,STIMA!$G$2:$G$48,EP!K$1,STIMA!$E$2:$E$48,EP!$A609)</f>
        <v>0</v>
      </c>
      <c r="L609" s="182">
        <f t="shared" si="37"/>
        <v>0</v>
      </c>
      <c r="M609" s="183">
        <f t="shared" si="38"/>
        <v>0</v>
      </c>
      <c r="N609" s="182">
        <f t="shared" si="39"/>
        <v>0</v>
      </c>
      <c r="Q609" s="184"/>
    </row>
    <row r="610" spans="1:17" ht="12" customHeight="1" x14ac:dyDescent="0.2">
      <c r="A610" s="188" t="s">
        <v>1246</v>
      </c>
      <c r="B610" s="188" t="s">
        <v>1235</v>
      </c>
      <c r="C610" s="188" t="s">
        <v>329</v>
      </c>
      <c r="D610" s="189">
        <v>263.42</v>
      </c>
      <c r="E610" s="188" t="s">
        <v>1213</v>
      </c>
      <c r="F610" s="188" t="s">
        <v>1239</v>
      </c>
      <c r="G610" s="188" t="s">
        <v>1208</v>
      </c>
      <c r="H610" s="188" t="s">
        <v>3408</v>
      </c>
      <c r="I610" s="181">
        <f>SUMIFS(STIMA!$O$2:$O$48,STIMA!$G$2:$G$48,EP!I$1,STIMA!$E$2:$E$48,EP!$A610)</f>
        <v>0</v>
      </c>
      <c r="J610" s="182">
        <f t="shared" si="36"/>
        <v>0</v>
      </c>
      <c r="K610" s="181">
        <f>SUMIFS(STIMA!$O$2:$O$48,STIMA!$G$2:$G$48,EP!K$1,STIMA!$E$2:$E$48,EP!$A610)</f>
        <v>0</v>
      </c>
      <c r="L610" s="182">
        <f t="shared" si="37"/>
        <v>0</v>
      </c>
      <c r="M610" s="183">
        <f t="shared" si="38"/>
        <v>0</v>
      </c>
      <c r="N610" s="182">
        <f t="shared" si="39"/>
        <v>0</v>
      </c>
      <c r="Q610" s="184"/>
    </row>
    <row r="611" spans="1:17" ht="12" customHeight="1" x14ac:dyDescent="0.2">
      <c r="A611" s="188" t="s">
        <v>1247</v>
      </c>
      <c r="B611" s="188" t="s">
        <v>77</v>
      </c>
      <c r="C611" s="190"/>
      <c r="D611" s="189"/>
      <c r="E611" s="188" t="s">
        <v>1213</v>
      </c>
      <c r="F611" s="188" t="s">
        <v>1248</v>
      </c>
      <c r="G611" s="188" t="s">
        <v>1208</v>
      </c>
      <c r="H611" s="188" t="s">
        <v>3319</v>
      </c>
      <c r="I611" s="181">
        <f>SUMIFS(STIMA!$O$2:$O$48,STIMA!$G$2:$G$48,EP!I$1,STIMA!$E$2:$E$48,EP!$A611)</f>
        <v>0</v>
      </c>
      <c r="J611" s="182">
        <f t="shared" si="36"/>
        <v>0</v>
      </c>
      <c r="K611" s="181">
        <f>SUMIFS(STIMA!$O$2:$O$48,STIMA!$G$2:$G$48,EP!K$1,STIMA!$E$2:$E$48,EP!$A611)</f>
        <v>0</v>
      </c>
      <c r="L611" s="182">
        <f t="shared" si="37"/>
        <v>0</v>
      </c>
      <c r="M611" s="183">
        <f t="shared" si="38"/>
        <v>0</v>
      </c>
      <c r="N611" s="182">
        <f t="shared" si="39"/>
        <v>0</v>
      </c>
      <c r="Q611" s="184"/>
    </row>
    <row r="612" spans="1:17" ht="12" customHeight="1" x14ac:dyDescent="0.2">
      <c r="A612" s="188" t="s">
        <v>1249</v>
      </c>
      <c r="B612" s="188" t="s">
        <v>1250</v>
      </c>
      <c r="C612" s="188" t="s">
        <v>329</v>
      </c>
      <c r="D612" s="189">
        <v>184.14</v>
      </c>
      <c r="E612" s="188" t="s">
        <v>1213</v>
      </c>
      <c r="F612" s="188" t="s">
        <v>1248</v>
      </c>
      <c r="G612" s="188" t="s">
        <v>1208</v>
      </c>
      <c r="H612" s="188" t="s">
        <v>3319</v>
      </c>
      <c r="I612" s="181">
        <f>SUMIFS(STIMA!$O$2:$O$48,STIMA!$G$2:$G$48,EP!I$1,STIMA!$E$2:$E$48,EP!$A612)</f>
        <v>0</v>
      </c>
      <c r="J612" s="182">
        <f t="shared" si="36"/>
        <v>0</v>
      </c>
      <c r="K612" s="181">
        <f>SUMIFS(STIMA!$O$2:$O$48,STIMA!$G$2:$G$48,EP!K$1,STIMA!$E$2:$E$48,EP!$A612)</f>
        <v>0</v>
      </c>
      <c r="L612" s="182">
        <f t="shared" si="37"/>
        <v>0</v>
      </c>
      <c r="M612" s="183">
        <f t="shared" si="38"/>
        <v>0</v>
      </c>
      <c r="N612" s="182">
        <f t="shared" si="39"/>
        <v>0</v>
      </c>
      <c r="Q612" s="184"/>
    </row>
    <row r="613" spans="1:17" ht="12" customHeight="1" x14ac:dyDescent="0.2">
      <c r="A613" s="188" t="s">
        <v>1251</v>
      </c>
      <c r="B613" s="188" t="s">
        <v>1233</v>
      </c>
      <c r="C613" s="188" t="s">
        <v>329</v>
      </c>
      <c r="D613" s="189">
        <v>247.55</v>
      </c>
      <c r="E613" s="188" t="s">
        <v>1213</v>
      </c>
      <c r="F613" s="188" t="s">
        <v>1248</v>
      </c>
      <c r="G613" s="188" t="s">
        <v>1208</v>
      </c>
      <c r="H613" s="188" t="s">
        <v>3319</v>
      </c>
      <c r="I613" s="181">
        <f>SUMIFS(STIMA!$O$2:$O$48,STIMA!$G$2:$G$48,EP!I$1,STIMA!$E$2:$E$48,EP!$A613)</f>
        <v>0</v>
      </c>
      <c r="J613" s="182">
        <f t="shared" si="36"/>
        <v>0</v>
      </c>
      <c r="K613" s="181">
        <f>SUMIFS(STIMA!$O$2:$O$48,STIMA!$G$2:$G$48,EP!K$1,STIMA!$E$2:$E$48,EP!$A613)</f>
        <v>0</v>
      </c>
      <c r="L613" s="182">
        <f t="shared" si="37"/>
        <v>0</v>
      </c>
      <c r="M613" s="183">
        <f t="shared" si="38"/>
        <v>0</v>
      </c>
      <c r="N613" s="182">
        <f t="shared" si="39"/>
        <v>0</v>
      </c>
      <c r="Q613" s="184"/>
    </row>
    <row r="614" spans="1:17" ht="12" customHeight="1" x14ac:dyDescent="0.2">
      <c r="A614" s="188" t="s">
        <v>1252</v>
      </c>
      <c r="B614" s="188" t="s">
        <v>1235</v>
      </c>
      <c r="C614" s="188" t="s">
        <v>329</v>
      </c>
      <c r="D614" s="189">
        <v>253.38</v>
      </c>
      <c r="E614" s="188" t="s">
        <v>1213</v>
      </c>
      <c r="F614" s="188" t="s">
        <v>1248</v>
      </c>
      <c r="G614" s="188" t="s">
        <v>1208</v>
      </c>
      <c r="H614" s="188" t="s">
        <v>3319</v>
      </c>
      <c r="I614" s="181">
        <f>SUMIFS(STIMA!$O$2:$O$48,STIMA!$G$2:$G$48,EP!I$1,STIMA!$E$2:$E$48,EP!$A614)</f>
        <v>0</v>
      </c>
      <c r="J614" s="182">
        <f t="shared" si="36"/>
        <v>0</v>
      </c>
      <c r="K614" s="181">
        <f>SUMIFS(STIMA!$O$2:$O$48,STIMA!$G$2:$G$48,EP!K$1,STIMA!$E$2:$E$48,EP!$A614)</f>
        <v>0</v>
      </c>
      <c r="L614" s="182">
        <f t="shared" si="37"/>
        <v>0</v>
      </c>
      <c r="M614" s="183">
        <f t="shared" si="38"/>
        <v>0</v>
      </c>
      <c r="N614" s="182">
        <f t="shared" si="39"/>
        <v>0</v>
      </c>
      <c r="Q614" s="184"/>
    </row>
    <row r="615" spans="1:17" ht="12" customHeight="1" x14ac:dyDescent="0.2">
      <c r="A615" s="188" t="s">
        <v>1253</v>
      </c>
      <c r="B615" s="188" t="s">
        <v>1254</v>
      </c>
      <c r="C615" s="188" t="s">
        <v>329</v>
      </c>
      <c r="D615" s="189">
        <v>225.9</v>
      </c>
      <c r="E615" s="188" t="s">
        <v>1213</v>
      </c>
      <c r="F615" s="188" t="s">
        <v>1248</v>
      </c>
      <c r="G615" s="188" t="s">
        <v>1208</v>
      </c>
      <c r="H615" s="188" t="s">
        <v>3319</v>
      </c>
      <c r="I615" s="181">
        <f>SUMIFS(STIMA!$O$2:$O$48,STIMA!$G$2:$G$48,EP!I$1,STIMA!$E$2:$E$48,EP!$A615)</f>
        <v>0</v>
      </c>
      <c r="J615" s="182">
        <f t="shared" si="36"/>
        <v>0</v>
      </c>
      <c r="K615" s="181">
        <f>SUMIFS(STIMA!$O$2:$O$48,STIMA!$G$2:$G$48,EP!K$1,STIMA!$E$2:$E$48,EP!$A615)</f>
        <v>0</v>
      </c>
      <c r="L615" s="182">
        <f t="shared" si="37"/>
        <v>0</v>
      </c>
      <c r="M615" s="183">
        <f t="shared" si="38"/>
        <v>0</v>
      </c>
      <c r="N615" s="182">
        <f t="shared" si="39"/>
        <v>0</v>
      </c>
      <c r="Q615" s="184"/>
    </row>
    <row r="616" spans="1:17" ht="12" customHeight="1" x14ac:dyDescent="0.2">
      <c r="A616" s="188" t="s">
        <v>1255</v>
      </c>
      <c r="B616" s="188" t="s">
        <v>1256</v>
      </c>
      <c r="C616" s="190" t="s">
        <v>329</v>
      </c>
      <c r="D616" s="189">
        <v>278.76</v>
      </c>
      <c r="E616" s="188" t="s">
        <v>1213</v>
      </c>
      <c r="F616" s="188" t="s">
        <v>1248</v>
      </c>
      <c r="G616" s="188" t="s">
        <v>1208</v>
      </c>
      <c r="H616" s="188" t="s">
        <v>3319</v>
      </c>
      <c r="I616" s="181">
        <f>SUMIFS(STIMA!$O$2:$O$48,STIMA!$G$2:$G$48,EP!I$1,STIMA!$E$2:$E$48,EP!$A616)</f>
        <v>0</v>
      </c>
      <c r="J616" s="182">
        <f t="shared" si="36"/>
        <v>0</v>
      </c>
      <c r="K616" s="181">
        <f>SUMIFS(STIMA!$O$2:$O$48,STIMA!$G$2:$G$48,EP!K$1,STIMA!$E$2:$E$48,EP!$A616)</f>
        <v>0</v>
      </c>
      <c r="L616" s="182">
        <f t="shared" si="37"/>
        <v>0</v>
      </c>
      <c r="M616" s="183">
        <f t="shared" si="38"/>
        <v>0</v>
      </c>
      <c r="N616" s="182">
        <f t="shared" si="39"/>
        <v>0</v>
      </c>
      <c r="Q616" s="184"/>
    </row>
    <row r="617" spans="1:17" ht="12" customHeight="1" x14ac:dyDescent="0.2">
      <c r="A617" s="188" t="s">
        <v>1257</v>
      </c>
      <c r="B617" s="188" t="s">
        <v>1258</v>
      </c>
      <c r="C617" s="188" t="s">
        <v>329</v>
      </c>
      <c r="D617" s="189">
        <v>104.41</v>
      </c>
      <c r="E617" s="188" t="s">
        <v>1213</v>
      </c>
      <c r="F617" s="188" t="s">
        <v>1259</v>
      </c>
      <c r="G617" s="188" t="s">
        <v>1208</v>
      </c>
      <c r="H617" s="188" t="s">
        <v>3319</v>
      </c>
      <c r="I617" s="181">
        <f>SUMIFS(STIMA!$O$2:$O$48,STIMA!$G$2:$G$48,EP!I$1,STIMA!$E$2:$E$48,EP!$A617)</f>
        <v>208.82</v>
      </c>
      <c r="J617" s="182">
        <f t="shared" si="36"/>
        <v>3.3943508950194316E-2</v>
      </c>
      <c r="K617" s="181">
        <f>SUMIFS(STIMA!$O$2:$O$48,STIMA!$G$2:$G$48,EP!K$1,STIMA!$E$2:$E$48,EP!$A617)</f>
        <v>0</v>
      </c>
      <c r="L617" s="182">
        <f t="shared" si="37"/>
        <v>0</v>
      </c>
      <c r="M617" s="183">
        <f t="shared" si="38"/>
        <v>208.82</v>
      </c>
      <c r="N617" s="182">
        <f t="shared" si="39"/>
        <v>3.0744946276671181E-2</v>
      </c>
      <c r="Q617" s="184"/>
    </row>
    <row r="618" spans="1:17" ht="12" customHeight="1" x14ac:dyDescent="0.2">
      <c r="A618" s="188" t="s">
        <v>1260</v>
      </c>
      <c r="B618" s="188" t="s">
        <v>1261</v>
      </c>
      <c r="C618" s="188"/>
      <c r="D618" s="189"/>
      <c r="E618" s="188" t="s">
        <v>1213</v>
      </c>
      <c r="F618" s="188" t="s">
        <v>1262</v>
      </c>
      <c r="G618" s="188" t="s">
        <v>1208</v>
      </c>
      <c r="H618" s="188" t="s">
        <v>3408</v>
      </c>
      <c r="I618" s="181">
        <f>SUMIFS(STIMA!$O$2:$O$48,STIMA!$G$2:$G$48,EP!I$1,STIMA!$E$2:$E$48,EP!$A618)</f>
        <v>0</v>
      </c>
      <c r="J618" s="182">
        <f t="shared" si="36"/>
        <v>0</v>
      </c>
      <c r="K618" s="181">
        <f>SUMIFS(STIMA!$O$2:$O$48,STIMA!$G$2:$G$48,EP!K$1,STIMA!$E$2:$E$48,EP!$A618)</f>
        <v>0</v>
      </c>
      <c r="L618" s="182">
        <f t="shared" si="37"/>
        <v>0</v>
      </c>
      <c r="M618" s="183">
        <f t="shared" si="38"/>
        <v>0</v>
      </c>
      <c r="N618" s="182">
        <f t="shared" si="39"/>
        <v>0</v>
      </c>
      <c r="Q618" s="184"/>
    </row>
    <row r="619" spans="1:17" ht="12" customHeight="1" x14ac:dyDescent="0.2">
      <c r="A619" s="188" t="s">
        <v>1263</v>
      </c>
      <c r="B619" s="188" t="s">
        <v>1264</v>
      </c>
      <c r="C619" s="188" t="s">
        <v>329</v>
      </c>
      <c r="D619" s="189">
        <v>10.14</v>
      </c>
      <c r="E619" s="188" t="s">
        <v>1213</v>
      </c>
      <c r="F619" s="188" t="s">
        <v>1262</v>
      </c>
      <c r="G619" s="188" t="s">
        <v>1208</v>
      </c>
      <c r="H619" s="188" t="s">
        <v>3408</v>
      </c>
      <c r="I619" s="181">
        <f>SUMIFS(STIMA!$O$2:$O$48,STIMA!$G$2:$G$48,EP!I$1,STIMA!$E$2:$E$48,EP!$A619)</f>
        <v>0</v>
      </c>
      <c r="J619" s="182">
        <f t="shared" si="36"/>
        <v>0</v>
      </c>
      <c r="K619" s="181">
        <f>SUMIFS(STIMA!$O$2:$O$48,STIMA!$G$2:$G$48,EP!K$1,STIMA!$E$2:$E$48,EP!$A619)</f>
        <v>0</v>
      </c>
      <c r="L619" s="182">
        <f t="shared" si="37"/>
        <v>0</v>
      </c>
      <c r="M619" s="183">
        <f t="shared" si="38"/>
        <v>0</v>
      </c>
      <c r="N619" s="182">
        <f t="shared" si="39"/>
        <v>0</v>
      </c>
      <c r="Q619" s="184"/>
    </row>
    <row r="620" spans="1:17" ht="12" customHeight="1" x14ac:dyDescent="0.2">
      <c r="A620" s="188" t="s">
        <v>1265</v>
      </c>
      <c r="B620" s="188" t="s">
        <v>1266</v>
      </c>
      <c r="C620" s="188"/>
      <c r="D620" s="189"/>
      <c r="E620" s="188" t="s">
        <v>1213</v>
      </c>
      <c r="F620" s="188" t="s">
        <v>1262</v>
      </c>
      <c r="G620" s="188" t="s">
        <v>1208</v>
      </c>
      <c r="H620" s="188" t="s">
        <v>3408</v>
      </c>
      <c r="I620" s="181">
        <f>SUMIFS(STIMA!$O$2:$O$48,STIMA!$G$2:$G$48,EP!I$1,STIMA!$E$2:$E$48,EP!$A620)</f>
        <v>0</v>
      </c>
      <c r="J620" s="182">
        <f t="shared" si="36"/>
        <v>0</v>
      </c>
      <c r="K620" s="181">
        <f>SUMIFS(STIMA!$O$2:$O$48,STIMA!$G$2:$G$48,EP!K$1,STIMA!$E$2:$E$48,EP!$A620)</f>
        <v>0</v>
      </c>
      <c r="L620" s="182">
        <f t="shared" si="37"/>
        <v>0</v>
      </c>
      <c r="M620" s="183">
        <f t="shared" si="38"/>
        <v>0</v>
      </c>
      <c r="N620" s="182">
        <f t="shared" si="39"/>
        <v>0</v>
      </c>
      <c r="Q620" s="184"/>
    </row>
    <row r="621" spans="1:17" ht="12" customHeight="1" x14ac:dyDescent="0.2">
      <c r="A621" s="188" t="s">
        <v>1267</v>
      </c>
      <c r="B621" s="188" t="s">
        <v>1264</v>
      </c>
      <c r="C621" s="190" t="s">
        <v>329</v>
      </c>
      <c r="D621" s="189">
        <v>10.14</v>
      </c>
      <c r="E621" s="188" t="s">
        <v>1213</v>
      </c>
      <c r="F621" s="188" t="s">
        <v>1262</v>
      </c>
      <c r="G621" s="188" t="s">
        <v>1208</v>
      </c>
      <c r="H621" s="188" t="s">
        <v>3408</v>
      </c>
      <c r="I621" s="181">
        <f>SUMIFS(STIMA!$O$2:$O$48,STIMA!$G$2:$G$48,EP!I$1,STIMA!$E$2:$E$48,EP!$A621)</f>
        <v>0</v>
      </c>
      <c r="J621" s="182">
        <f t="shared" si="36"/>
        <v>0</v>
      </c>
      <c r="K621" s="181">
        <f>SUMIFS(STIMA!$O$2:$O$48,STIMA!$G$2:$G$48,EP!K$1,STIMA!$E$2:$E$48,EP!$A621)</f>
        <v>0</v>
      </c>
      <c r="L621" s="182">
        <f t="shared" si="37"/>
        <v>0</v>
      </c>
      <c r="M621" s="183">
        <f t="shared" si="38"/>
        <v>0</v>
      </c>
      <c r="N621" s="182">
        <f t="shared" si="39"/>
        <v>0</v>
      </c>
      <c r="Q621" s="184"/>
    </row>
    <row r="622" spans="1:17" ht="12" customHeight="1" x14ac:dyDescent="0.2">
      <c r="A622" s="188" t="s">
        <v>1268</v>
      </c>
      <c r="B622" s="188" t="s">
        <v>1269</v>
      </c>
      <c r="C622" s="188"/>
      <c r="D622" s="189">
        <v>0</v>
      </c>
      <c r="E622" s="188" t="s">
        <v>1270</v>
      </c>
      <c r="F622" s="188" t="s">
        <v>1271</v>
      </c>
      <c r="G622" s="188" t="s">
        <v>1208</v>
      </c>
      <c r="H622" s="188" t="s">
        <v>3319</v>
      </c>
      <c r="I622" s="181">
        <f>SUMIFS(STIMA!$O$2:$O$48,STIMA!$G$2:$G$48,EP!I$1,STIMA!$E$2:$E$48,EP!$A622)</f>
        <v>0</v>
      </c>
      <c r="J622" s="182">
        <f t="shared" si="36"/>
        <v>0</v>
      </c>
      <c r="K622" s="181">
        <f>SUMIFS(STIMA!$O$2:$O$48,STIMA!$G$2:$G$48,EP!K$1,STIMA!$E$2:$E$48,EP!$A622)</f>
        <v>0</v>
      </c>
      <c r="L622" s="182">
        <f t="shared" si="37"/>
        <v>0</v>
      </c>
      <c r="M622" s="183">
        <f t="shared" si="38"/>
        <v>0</v>
      </c>
      <c r="N622" s="182">
        <f t="shared" si="39"/>
        <v>0</v>
      </c>
      <c r="Q622" s="184"/>
    </row>
    <row r="623" spans="1:17" ht="12" customHeight="1" x14ac:dyDescent="0.2">
      <c r="A623" s="188" t="s">
        <v>3493</v>
      </c>
      <c r="B623" s="188" t="s">
        <v>3494</v>
      </c>
      <c r="C623" s="188" t="s">
        <v>427</v>
      </c>
      <c r="D623" s="189">
        <v>15744.65</v>
      </c>
      <c r="E623" s="188" t="s">
        <v>1270</v>
      </c>
      <c r="F623" s="188" t="s">
        <v>1271</v>
      </c>
      <c r="G623" s="188" t="s">
        <v>1208</v>
      </c>
      <c r="H623" s="188" t="s">
        <v>3319</v>
      </c>
      <c r="I623" s="181">
        <f>SUMIFS(STIMA!$O$2:$O$48,STIMA!$G$2:$G$48,EP!I$1,STIMA!$E$2:$E$48,EP!$A623)</f>
        <v>0</v>
      </c>
      <c r="J623" s="182">
        <f t="shared" si="36"/>
        <v>0</v>
      </c>
      <c r="K623" s="181">
        <f>SUMIFS(STIMA!$O$2:$O$48,STIMA!$G$2:$G$48,EP!K$1,STIMA!$E$2:$E$48,EP!$A623)</f>
        <v>0</v>
      </c>
      <c r="L623" s="182">
        <f t="shared" si="37"/>
        <v>0</v>
      </c>
      <c r="M623" s="183">
        <f t="shared" si="38"/>
        <v>0</v>
      </c>
      <c r="N623" s="182">
        <f t="shared" si="39"/>
        <v>0</v>
      </c>
      <c r="Q623" s="184"/>
    </row>
    <row r="624" spans="1:17" ht="12" customHeight="1" x14ac:dyDescent="0.2">
      <c r="A624" s="188" t="s">
        <v>3495</v>
      </c>
      <c r="B624" s="188" t="s">
        <v>3496</v>
      </c>
      <c r="C624" s="188" t="s">
        <v>427</v>
      </c>
      <c r="D624" s="189">
        <v>16689.330000000002</v>
      </c>
      <c r="E624" s="188" t="s">
        <v>1270</v>
      </c>
      <c r="F624" s="188" t="s">
        <v>1271</v>
      </c>
      <c r="G624" s="188" t="s">
        <v>1208</v>
      </c>
      <c r="H624" s="188" t="s">
        <v>3319</v>
      </c>
      <c r="I624" s="181">
        <f>SUMIFS(STIMA!$O$2:$O$48,STIMA!$G$2:$G$48,EP!I$1,STIMA!$E$2:$E$48,EP!$A624)</f>
        <v>0</v>
      </c>
      <c r="J624" s="182">
        <f t="shared" si="36"/>
        <v>0</v>
      </c>
      <c r="K624" s="181">
        <f>SUMIFS(STIMA!$O$2:$O$48,STIMA!$G$2:$G$48,EP!K$1,STIMA!$E$2:$E$48,EP!$A624)</f>
        <v>0</v>
      </c>
      <c r="L624" s="182">
        <f t="shared" si="37"/>
        <v>0</v>
      </c>
      <c r="M624" s="183">
        <f t="shared" si="38"/>
        <v>0</v>
      </c>
      <c r="N624" s="182">
        <f t="shared" si="39"/>
        <v>0</v>
      </c>
      <c r="Q624" s="184"/>
    </row>
    <row r="625" spans="1:17" ht="12" customHeight="1" x14ac:dyDescent="0.2">
      <c r="A625" s="188" t="s">
        <v>3497</v>
      </c>
      <c r="B625" s="188" t="s">
        <v>1272</v>
      </c>
      <c r="C625" s="188" t="s">
        <v>427</v>
      </c>
      <c r="D625" s="189">
        <v>1102.5</v>
      </c>
      <c r="E625" s="188" t="s">
        <v>1270</v>
      </c>
      <c r="F625" s="188" t="s">
        <v>1271</v>
      </c>
      <c r="G625" s="188" t="s">
        <v>1208</v>
      </c>
      <c r="H625" s="188" t="s">
        <v>3319</v>
      </c>
      <c r="I625" s="181">
        <f>SUMIFS(STIMA!$O$2:$O$48,STIMA!$G$2:$G$48,EP!I$1,STIMA!$E$2:$E$48,EP!$A625)</f>
        <v>0</v>
      </c>
      <c r="J625" s="182">
        <f t="shared" si="36"/>
        <v>0</v>
      </c>
      <c r="K625" s="181">
        <f>SUMIFS(STIMA!$O$2:$O$48,STIMA!$G$2:$G$48,EP!K$1,STIMA!$E$2:$E$48,EP!$A625)</f>
        <v>0</v>
      </c>
      <c r="L625" s="182">
        <f t="shared" si="37"/>
        <v>0</v>
      </c>
      <c r="M625" s="183">
        <f t="shared" si="38"/>
        <v>0</v>
      </c>
      <c r="N625" s="182">
        <f t="shared" si="39"/>
        <v>0</v>
      </c>
      <c r="Q625" s="184"/>
    </row>
    <row r="626" spans="1:17" ht="12" customHeight="1" x14ac:dyDescent="0.2">
      <c r="A626" s="188" t="s">
        <v>1273</v>
      </c>
      <c r="B626" s="188" t="s">
        <v>1274</v>
      </c>
      <c r="C626" s="190"/>
      <c r="D626" s="189">
        <v>0</v>
      </c>
      <c r="E626" s="188" t="s">
        <v>1270</v>
      </c>
      <c r="F626" s="188" t="s">
        <v>1271</v>
      </c>
      <c r="G626" s="188" t="s">
        <v>1208</v>
      </c>
      <c r="H626" s="188" t="s">
        <v>3319</v>
      </c>
      <c r="I626" s="181">
        <f>SUMIFS(STIMA!$O$2:$O$48,STIMA!$G$2:$G$48,EP!I$1,STIMA!$E$2:$E$48,EP!$A626)</f>
        <v>0</v>
      </c>
      <c r="J626" s="182">
        <f t="shared" si="36"/>
        <v>0</v>
      </c>
      <c r="K626" s="181">
        <f>SUMIFS(STIMA!$O$2:$O$48,STIMA!$G$2:$G$48,EP!K$1,STIMA!$E$2:$E$48,EP!$A626)</f>
        <v>0</v>
      </c>
      <c r="L626" s="182">
        <f t="shared" si="37"/>
        <v>0</v>
      </c>
      <c r="M626" s="183">
        <f t="shared" si="38"/>
        <v>0</v>
      </c>
      <c r="N626" s="182">
        <f t="shared" si="39"/>
        <v>0</v>
      </c>
      <c r="Q626" s="184"/>
    </row>
    <row r="627" spans="1:17" ht="12" customHeight="1" x14ac:dyDescent="0.2">
      <c r="A627" s="188" t="s">
        <v>1275</v>
      </c>
      <c r="B627" s="188" t="s">
        <v>1276</v>
      </c>
      <c r="C627" s="188" t="s">
        <v>329</v>
      </c>
      <c r="D627" s="189">
        <v>722.09</v>
      </c>
      <c r="E627" s="188" t="s">
        <v>1270</v>
      </c>
      <c r="F627" s="188" t="s">
        <v>1271</v>
      </c>
      <c r="G627" s="188" t="s">
        <v>1208</v>
      </c>
      <c r="H627" s="188" t="s">
        <v>3319</v>
      </c>
      <c r="I627" s="181">
        <f>SUMIFS(STIMA!$O$2:$O$48,STIMA!$G$2:$G$48,EP!I$1,STIMA!$E$2:$E$48,EP!$A627)</f>
        <v>0</v>
      </c>
      <c r="J627" s="182">
        <f t="shared" si="36"/>
        <v>0</v>
      </c>
      <c r="K627" s="181">
        <f>SUMIFS(STIMA!$O$2:$O$48,STIMA!$G$2:$G$48,EP!K$1,STIMA!$E$2:$E$48,EP!$A627)</f>
        <v>0</v>
      </c>
      <c r="L627" s="182">
        <f t="shared" si="37"/>
        <v>0</v>
      </c>
      <c r="M627" s="183">
        <f t="shared" si="38"/>
        <v>0</v>
      </c>
      <c r="N627" s="182">
        <f t="shared" si="39"/>
        <v>0</v>
      </c>
      <c r="Q627" s="184"/>
    </row>
    <row r="628" spans="1:17" ht="12" customHeight="1" x14ac:dyDescent="0.2">
      <c r="A628" s="188" t="s">
        <v>1277</v>
      </c>
      <c r="B628" s="188" t="s">
        <v>1272</v>
      </c>
      <c r="C628" s="188" t="s">
        <v>329</v>
      </c>
      <c r="D628" s="189">
        <v>181.62</v>
      </c>
      <c r="E628" s="188" t="s">
        <v>1270</v>
      </c>
      <c r="F628" s="188" t="s">
        <v>1271</v>
      </c>
      <c r="G628" s="188" t="s">
        <v>1208</v>
      </c>
      <c r="H628" s="188" t="s">
        <v>3319</v>
      </c>
      <c r="I628" s="181">
        <f>SUMIFS(STIMA!$O$2:$O$48,STIMA!$G$2:$G$48,EP!I$1,STIMA!$E$2:$E$48,EP!$A628)</f>
        <v>0</v>
      </c>
      <c r="J628" s="182">
        <f t="shared" si="36"/>
        <v>0</v>
      </c>
      <c r="K628" s="181">
        <f>SUMIFS(STIMA!$O$2:$O$48,STIMA!$G$2:$G$48,EP!K$1,STIMA!$E$2:$E$48,EP!$A628)</f>
        <v>0</v>
      </c>
      <c r="L628" s="182">
        <f t="shared" si="37"/>
        <v>0</v>
      </c>
      <c r="M628" s="183">
        <f t="shared" si="38"/>
        <v>0</v>
      </c>
      <c r="N628" s="182">
        <f t="shared" si="39"/>
        <v>0</v>
      </c>
      <c r="Q628" s="184"/>
    </row>
    <row r="629" spans="1:17" ht="12" customHeight="1" x14ac:dyDescent="0.2">
      <c r="A629" s="188" t="s">
        <v>1278</v>
      </c>
      <c r="B629" s="188" t="s">
        <v>3498</v>
      </c>
      <c r="C629" s="188"/>
      <c r="D629" s="189"/>
      <c r="E629" s="188" t="s">
        <v>1279</v>
      </c>
      <c r="F629" s="188" t="s">
        <v>1280</v>
      </c>
      <c r="G629" s="188" t="s">
        <v>1208</v>
      </c>
      <c r="H629" s="188" t="s">
        <v>3319</v>
      </c>
      <c r="I629" s="181">
        <f>SUMIFS(STIMA!$O$2:$O$48,STIMA!$G$2:$G$48,EP!I$1,STIMA!$E$2:$E$48,EP!$A629)</f>
        <v>0</v>
      </c>
      <c r="J629" s="182">
        <f t="shared" si="36"/>
        <v>0</v>
      </c>
      <c r="K629" s="181">
        <f>SUMIFS(STIMA!$O$2:$O$48,STIMA!$G$2:$G$48,EP!K$1,STIMA!$E$2:$E$48,EP!$A629)</f>
        <v>0</v>
      </c>
      <c r="L629" s="182">
        <f t="shared" si="37"/>
        <v>0</v>
      </c>
      <c r="M629" s="183">
        <f t="shared" si="38"/>
        <v>0</v>
      </c>
      <c r="N629" s="182">
        <f t="shared" si="39"/>
        <v>0</v>
      </c>
      <c r="Q629" s="184"/>
    </row>
    <row r="630" spans="1:17" ht="12" customHeight="1" x14ac:dyDescent="0.2">
      <c r="A630" s="188" t="s">
        <v>1281</v>
      </c>
      <c r="B630" s="188" t="s">
        <v>1282</v>
      </c>
      <c r="C630" s="188" t="s">
        <v>176</v>
      </c>
      <c r="D630" s="189">
        <v>220.33</v>
      </c>
      <c r="E630" s="188" t="s">
        <v>1279</v>
      </c>
      <c r="F630" s="188" t="s">
        <v>1280</v>
      </c>
      <c r="G630" s="188" t="s">
        <v>1208</v>
      </c>
      <c r="H630" s="188" t="s">
        <v>3319</v>
      </c>
      <c r="I630" s="181">
        <f>SUMIFS(STIMA!$O$2:$O$48,STIMA!$G$2:$G$48,EP!I$1,STIMA!$E$2:$E$48,EP!$A630)</f>
        <v>0</v>
      </c>
      <c r="J630" s="182">
        <f t="shared" si="36"/>
        <v>0</v>
      </c>
      <c r="K630" s="181">
        <f>SUMIFS(STIMA!$O$2:$O$48,STIMA!$G$2:$G$48,EP!K$1,STIMA!$E$2:$E$48,EP!$A630)</f>
        <v>0</v>
      </c>
      <c r="L630" s="182">
        <f t="shared" si="37"/>
        <v>0</v>
      </c>
      <c r="M630" s="183">
        <f t="shared" si="38"/>
        <v>0</v>
      </c>
      <c r="N630" s="182">
        <f t="shared" si="39"/>
        <v>0</v>
      </c>
      <c r="Q630" s="184"/>
    </row>
    <row r="631" spans="1:17" ht="12" customHeight="1" x14ac:dyDescent="0.2">
      <c r="A631" s="188" t="s">
        <v>1283</v>
      </c>
      <c r="B631" s="188" t="s">
        <v>1284</v>
      </c>
      <c r="C631" s="190" t="s">
        <v>176</v>
      </c>
      <c r="D631" s="189">
        <v>170.04</v>
      </c>
      <c r="E631" s="188" t="s">
        <v>1279</v>
      </c>
      <c r="F631" s="188" t="s">
        <v>1280</v>
      </c>
      <c r="G631" s="188" t="s">
        <v>1208</v>
      </c>
      <c r="H631" s="188" t="s">
        <v>3319</v>
      </c>
      <c r="I631" s="181">
        <f>SUMIFS(STIMA!$O$2:$O$48,STIMA!$G$2:$G$48,EP!I$1,STIMA!$E$2:$E$48,EP!$A631)</f>
        <v>0</v>
      </c>
      <c r="J631" s="182">
        <f t="shared" si="36"/>
        <v>0</v>
      </c>
      <c r="K631" s="181">
        <f>SUMIFS(STIMA!$O$2:$O$48,STIMA!$G$2:$G$48,EP!K$1,STIMA!$E$2:$E$48,EP!$A631)</f>
        <v>0</v>
      </c>
      <c r="L631" s="182">
        <f t="shared" si="37"/>
        <v>0</v>
      </c>
      <c r="M631" s="183">
        <f t="shared" si="38"/>
        <v>0</v>
      </c>
      <c r="N631" s="182">
        <f t="shared" si="39"/>
        <v>0</v>
      </c>
      <c r="Q631" s="184"/>
    </row>
    <row r="632" spans="1:17" ht="12" customHeight="1" x14ac:dyDescent="0.2">
      <c r="A632" s="188" t="s">
        <v>1285</v>
      </c>
      <c r="B632" s="188" t="s">
        <v>3499</v>
      </c>
      <c r="C632" s="188"/>
      <c r="D632" s="189"/>
      <c r="E632" s="188" t="s">
        <v>1279</v>
      </c>
      <c r="F632" s="188" t="s">
        <v>1280</v>
      </c>
      <c r="G632" s="188" t="s">
        <v>1208</v>
      </c>
      <c r="H632" s="188" t="s">
        <v>3319</v>
      </c>
      <c r="I632" s="181">
        <f>SUMIFS(STIMA!$O$2:$O$48,STIMA!$G$2:$G$48,EP!I$1,STIMA!$E$2:$E$48,EP!$A632)</f>
        <v>0</v>
      </c>
      <c r="J632" s="182">
        <f t="shared" si="36"/>
        <v>0</v>
      </c>
      <c r="K632" s="181">
        <f>SUMIFS(STIMA!$O$2:$O$48,STIMA!$G$2:$G$48,EP!K$1,STIMA!$E$2:$E$48,EP!$A632)</f>
        <v>0</v>
      </c>
      <c r="L632" s="182">
        <f t="shared" si="37"/>
        <v>0</v>
      </c>
      <c r="M632" s="183">
        <f t="shared" si="38"/>
        <v>0</v>
      </c>
      <c r="N632" s="182">
        <f t="shared" si="39"/>
        <v>0</v>
      </c>
      <c r="Q632" s="184"/>
    </row>
    <row r="633" spans="1:17" ht="12" customHeight="1" x14ac:dyDescent="0.2">
      <c r="A633" s="188" t="s">
        <v>1286</v>
      </c>
      <c r="B633" s="188" t="s">
        <v>1282</v>
      </c>
      <c r="C633" s="188" t="s">
        <v>176</v>
      </c>
      <c r="D633" s="189">
        <v>266.86</v>
      </c>
      <c r="E633" s="188" t="s">
        <v>1279</v>
      </c>
      <c r="F633" s="188" t="s">
        <v>1280</v>
      </c>
      <c r="G633" s="188" t="s">
        <v>1208</v>
      </c>
      <c r="H633" s="188" t="s">
        <v>3319</v>
      </c>
      <c r="I633" s="181">
        <f>SUMIFS(STIMA!$O$2:$O$48,STIMA!$G$2:$G$48,EP!I$1,STIMA!$E$2:$E$48,EP!$A633)</f>
        <v>0</v>
      </c>
      <c r="J633" s="182">
        <f t="shared" si="36"/>
        <v>0</v>
      </c>
      <c r="K633" s="181">
        <f>SUMIFS(STIMA!$O$2:$O$48,STIMA!$G$2:$G$48,EP!K$1,STIMA!$E$2:$E$48,EP!$A633)</f>
        <v>0</v>
      </c>
      <c r="L633" s="182">
        <f t="shared" si="37"/>
        <v>0</v>
      </c>
      <c r="M633" s="183">
        <f t="shared" si="38"/>
        <v>0</v>
      </c>
      <c r="N633" s="182">
        <f t="shared" si="39"/>
        <v>0</v>
      </c>
      <c r="Q633" s="184"/>
    </row>
    <row r="634" spans="1:17" ht="12" customHeight="1" x14ac:dyDescent="0.2">
      <c r="A634" s="188" t="s">
        <v>1287</v>
      </c>
      <c r="B634" s="188" t="s">
        <v>1284</v>
      </c>
      <c r="C634" s="188" t="s">
        <v>176</v>
      </c>
      <c r="D634" s="189">
        <v>216.06</v>
      </c>
      <c r="E634" s="188" t="s">
        <v>1279</v>
      </c>
      <c r="F634" s="188" t="s">
        <v>1280</v>
      </c>
      <c r="G634" s="188" t="s">
        <v>1208</v>
      </c>
      <c r="H634" s="188" t="s">
        <v>3319</v>
      </c>
      <c r="I634" s="181">
        <f>SUMIFS(STIMA!$O$2:$O$48,STIMA!$G$2:$G$48,EP!I$1,STIMA!$E$2:$E$48,EP!$A634)</f>
        <v>0</v>
      </c>
      <c r="J634" s="182">
        <f t="shared" si="36"/>
        <v>0</v>
      </c>
      <c r="K634" s="181">
        <f>SUMIFS(STIMA!$O$2:$O$48,STIMA!$G$2:$G$48,EP!K$1,STIMA!$E$2:$E$48,EP!$A634)</f>
        <v>0</v>
      </c>
      <c r="L634" s="182">
        <f t="shared" si="37"/>
        <v>0</v>
      </c>
      <c r="M634" s="183">
        <f t="shared" si="38"/>
        <v>0</v>
      </c>
      <c r="N634" s="182">
        <f t="shared" si="39"/>
        <v>0</v>
      </c>
      <c r="Q634" s="184"/>
    </row>
    <row r="635" spans="1:17" ht="12" customHeight="1" x14ac:dyDescent="0.2">
      <c r="A635" s="188" t="s">
        <v>1288</v>
      </c>
      <c r="B635" s="188" t="s">
        <v>1289</v>
      </c>
      <c r="C635" s="188"/>
      <c r="D635" s="189"/>
      <c r="E635" s="188" t="s">
        <v>1279</v>
      </c>
      <c r="F635" s="188" t="s">
        <v>1280</v>
      </c>
      <c r="G635" s="188" t="s">
        <v>1208</v>
      </c>
      <c r="H635" s="188" t="s">
        <v>3319</v>
      </c>
      <c r="I635" s="181">
        <f>SUMIFS(STIMA!$O$2:$O$48,STIMA!$G$2:$G$48,EP!I$1,STIMA!$E$2:$E$48,EP!$A635)</f>
        <v>0</v>
      </c>
      <c r="J635" s="182">
        <f t="shared" si="36"/>
        <v>0</v>
      </c>
      <c r="K635" s="181">
        <f>SUMIFS(STIMA!$O$2:$O$48,STIMA!$G$2:$G$48,EP!K$1,STIMA!$E$2:$E$48,EP!$A635)</f>
        <v>0</v>
      </c>
      <c r="L635" s="182">
        <f t="shared" si="37"/>
        <v>0</v>
      </c>
      <c r="M635" s="183">
        <f t="shared" si="38"/>
        <v>0</v>
      </c>
      <c r="N635" s="182">
        <f t="shared" si="39"/>
        <v>0</v>
      </c>
      <c r="Q635" s="184"/>
    </row>
    <row r="636" spans="1:17" ht="12" customHeight="1" x14ac:dyDescent="0.2">
      <c r="A636" s="188" t="s">
        <v>3500</v>
      </c>
      <c r="B636" s="188" t="s">
        <v>1290</v>
      </c>
      <c r="C636" s="190" t="s">
        <v>329</v>
      </c>
      <c r="D636" s="189">
        <v>1365.96</v>
      </c>
      <c r="E636" s="188" t="s">
        <v>1279</v>
      </c>
      <c r="F636" s="188" t="s">
        <v>1280</v>
      </c>
      <c r="G636" s="188" t="s">
        <v>1208</v>
      </c>
      <c r="H636" s="188" t="s">
        <v>3319</v>
      </c>
      <c r="I636" s="181">
        <f>SUMIFS(STIMA!$O$2:$O$48,STIMA!$G$2:$G$48,EP!I$1,STIMA!$E$2:$E$48,EP!$A636)</f>
        <v>0</v>
      </c>
      <c r="J636" s="182">
        <f t="shared" si="36"/>
        <v>0</v>
      </c>
      <c r="K636" s="181">
        <f>SUMIFS(STIMA!$O$2:$O$48,STIMA!$G$2:$G$48,EP!K$1,STIMA!$E$2:$E$48,EP!$A636)</f>
        <v>0</v>
      </c>
      <c r="L636" s="182">
        <f t="shared" si="37"/>
        <v>0</v>
      </c>
      <c r="M636" s="183">
        <f t="shared" si="38"/>
        <v>0</v>
      </c>
      <c r="N636" s="182">
        <f t="shared" si="39"/>
        <v>0</v>
      </c>
      <c r="Q636" s="184"/>
    </row>
    <row r="637" spans="1:17" ht="12" customHeight="1" x14ac:dyDescent="0.2">
      <c r="A637" s="188" t="s">
        <v>1291</v>
      </c>
      <c r="B637" s="188" t="s">
        <v>1292</v>
      </c>
      <c r="C637" s="188" t="s">
        <v>176</v>
      </c>
      <c r="D637" s="189">
        <v>94.44</v>
      </c>
      <c r="E637" s="188" t="s">
        <v>1279</v>
      </c>
      <c r="F637" s="188" t="s">
        <v>1280</v>
      </c>
      <c r="G637" s="188" t="s">
        <v>1208</v>
      </c>
      <c r="H637" s="188" t="s">
        <v>3321</v>
      </c>
      <c r="I637" s="181">
        <f>SUMIFS(STIMA!$O$2:$O$48,STIMA!$G$2:$G$48,EP!I$1,STIMA!$E$2:$E$48,EP!$A637)</f>
        <v>0</v>
      </c>
      <c r="J637" s="182">
        <f t="shared" si="36"/>
        <v>0</v>
      </c>
      <c r="K637" s="181">
        <f>SUMIFS(STIMA!$O$2:$O$48,STIMA!$G$2:$G$48,EP!K$1,STIMA!$E$2:$E$48,EP!$A637)</f>
        <v>0</v>
      </c>
      <c r="L637" s="182">
        <f t="shared" si="37"/>
        <v>0</v>
      </c>
      <c r="M637" s="183">
        <f t="shared" si="38"/>
        <v>0</v>
      </c>
      <c r="N637" s="182">
        <f t="shared" si="39"/>
        <v>0</v>
      </c>
      <c r="Q637" s="184"/>
    </row>
    <row r="638" spans="1:17" ht="12" customHeight="1" x14ac:dyDescent="0.2">
      <c r="A638" s="188" t="s">
        <v>1293</v>
      </c>
      <c r="B638" s="188" t="s">
        <v>1294</v>
      </c>
      <c r="C638" s="188"/>
      <c r="D638" s="189"/>
      <c r="E638" s="188" t="s">
        <v>1279</v>
      </c>
      <c r="F638" s="188" t="s">
        <v>1280</v>
      </c>
      <c r="G638" s="188" t="s">
        <v>1208</v>
      </c>
      <c r="H638" s="188" t="s">
        <v>3321</v>
      </c>
      <c r="I638" s="181">
        <f>SUMIFS(STIMA!$O$2:$O$48,STIMA!$G$2:$G$48,EP!I$1,STIMA!$E$2:$E$48,EP!$A638)</f>
        <v>0</v>
      </c>
      <c r="J638" s="182">
        <f t="shared" si="36"/>
        <v>0</v>
      </c>
      <c r="K638" s="181">
        <f>SUMIFS(STIMA!$O$2:$O$48,STIMA!$G$2:$G$48,EP!K$1,STIMA!$E$2:$E$48,EP!$A638)</f>
        <v>0</v>
      </c>
      <c r="L638" s="182">
        <f t="shared" si="37"/>
        <v>0</v>
      </c>
      <c r="M638" s="183">
        <f t="shared" si="38"/>
        <v>0</v>
      </c>
      <c r="N638" s="182">
        <f t="shared" si="39"/>
        <v>0</v>
      </c>
      <c r="Q638" s="184"/>
    </row>
    <row r="639" spans="1:17" ht="12" customHeight="1" x14ac:dyDescent="0.2">
      <c r="A639" s="188" t="s">
        <v>1295</v>
      </c>
      <c r="B639" s="188" t="s">
        <v>1282</v>
      </c>
      <c r="C639" s="190" t="s">
        <v>176</v>
      </c>
      <c r="D639" s="189">
        <v>285.26</v>
      </c>
      <c r="E639" s="188" t="s">
        <v>1279</v>
      </c>
      <c r="F639" s="188" t="s">
        <v>1280</v>
      </c>
      <c r="G639" s="188" t="s">
        <v>1208</v>
      </c>
      <c r="H639" s="188" t="s">
        <v>3321</v>
      </c>
      <c r="I639" s="181">
        <f>SUMIFS(STIMA!$O$2:$O$48,STIMA!$G$2:$G$48,EP!I$1,STIMA!$E$2:$E$48,EP!$A639)</f>
        <v>0</v>
      </c>
      <c r="J639" s="182">
        <f t="shared" si="36"/>
        <v>0</v>
      </c>
      <c r="K639" s="181">
        <f>SUMIFS(STIMA!$O$2:$O$48,STIMA!$G$2:$G$48,EP!K$1,STIMA!$E$2:$E$48,EP!$A639)</f>
        <v>0</v>
      </c>
      <c r="L639" s="182">
        <f t="shared" si="37"/>
        <v>0</v>
      </c>
      <c r="M639" s="183">
        <f t="shared" si="38"/>
        <v>0</v>
      </c>
      <c r="N639" s="182">
        <f t="shared" si="39"/>
        <v>0</v>
      </c>
      <c r="Q639" s="184"/>
    </row>
    <row r="640" spans="1:17" ht="12" customHeight="1" x14ac:dyDescent="0.2">
      <c r="A640" s="188" t="s">
        <v>1297</v>
      </c>
      <c r="B640" s="188" t="s">
        <v>1298</v>
      </c>
      <c r="C640" s="188"/>
      <c r="D640" s="189"/>
      <c r="E640" s="188" t="s">
        <v>1299</v>
      </c>
      <c r="F640" s="188" t="s">
        <v>1300</v>
      </c>
      <c r="G640" s="188" t="s">
        <v>3501</v>
      </c>
      <c r="H640" s="188" t="s">
        <v>3319</v>
      </c>
      <c r="I640" s="181">
        <f>SUMIFS(STIMA!$O$2:$O$48,STIMA!$G$2:$G$48,EP!I$1,STIMA!$E$2:$E$48,EP!$A640)</f>
        <v>0</v>
      </c>
      <c r="J640" s="182">
        <f t="shared" si="36"/>
        <v>0</v>
      </c>
      <c r="K640" s="181">
        <f>SUMIFS(STIMA!$O$2:$O$48,STIMA!$G$2:$G$48,EP!K$1,STIMA!$E$2:$E$48,EP!$A640)</f>
        <v>0</v>
      </c>
      <c r="L640" s="182">
        <f t="shared" si="37"/>
        <v>0</v>
      </c>
      <c r="M640" s="183">
        <f t="shared" si="38"/>
        <v>0</v>
      </c>
      <c r="N640" s="182">
        <f t="shared" si="39"/>
        <v>0</v>
      </c>
      <c r="Q640" s="184"/>
    </row>
    <row r="641" spans="1:17" ht="12" customHeight="1" x14ac:dyDescent="0.2">
      <c r="A641" s="188" t="s">
        <v>1301</v>
      </c>
      <c r="B641" s="188" t="s">
        <v>1302</v>
      </c>
      <c r="C641" s="188" t="s">
        <v>329</v>
      </c>
      <c r="D641" s="189">
        <v>0.43</v>
      </c>
      <c r="E641" s="188" t="s">
        <v>1299</v>
      </c>
      <c r="F641" s="188" t="s">
        <v>1300</v>
      </c>
      <c r="G641" s="188" t="s">
        <v>3501</v>
      </c>
      <c r="H641" s="188" t="s">
        <v>3319</v>
      </c>
      <c r="I641" s="181">
        <f>SUMIFS(STIMA!$O$2:$O$48,STIMA!$G$2:$G$48,EP!I$1,STIMA!$E$2:$E$48,EP!$A641)</f>
        <v>0</v>
      </c>
      <c r="J641" s="182">
        <f t="shared" si="36"/>
        <v>0</v>
      </c>
      <c r="K641" s="181">
        <f>SUMIFS(STIMA!$O$2:$O$48,STIMA!$G$2:$G$48,EP!K$1,STIMA!$E$2:$E$48,EP!$A641)</f>
        <v>0</v>
      </c>
      <c r="L641" s="182">
        <f t="shared" si="37"/>
        <v>0</v>
      </c>
      <c r="M641" s="183">
        <f t="shared" si="38"/>
        <v>0</v>
      </c>
      <c r="N641" s="182">
        <f t="shared" si="39"/>
        <v>0</v>
      </c>
      <c r="Q641" s="184"/>
    </row>
    <row r="642" spans="1:17" ht="12" customHeight="1" x14ac:dyDescent="0.2">
      <c r="A642" s="188" t="s">
        <v>1303</v>
      </c>
      <c r="B642" s="188" t="s">
        <v>1304</v>
      </c>
      <c r="C642" s="188" t="s">
        <v>329</v>
      </c>
      <c r="D642" s="189">
        <v>0.46</v>
      </c>
      <c r="E642" s="188" t="s">
        <v>1299</v>
      </c>
      <c r="F642" s="188" t="s">
        <v>1300</v>
      </c>
      <c r="G642" s="188" t="s">
        <v>3501</v>
      </c>
      <c r="H642" s="188" t="s">
        <v>3319</v>
      </c>
      <c r="I642" s="181">
        <f>SUMIFS(STIMA!$O$2:$O$48,STIMA!$G$2:$G$48,EP!I$1,STIMA!$E$2:$E$48,EP!$A642)</f>
        <v>0</v>
      </c>
      <c r="J642" s="182">
        <f t="shared" ref="J642:J705" si="40">I642/$J$1</f>
        <v>0</v>
      </c>
      <c r="K642" s="181">
        <f>SUMIFS(STIMA!$O$2:$O$48,STIMA!$G$2:$G$48,EP!K$1,STIMA!$E$2:$E$48,EP!$A642)</f>
        <v>0</v>
      </c>
      <c r="L642" s="182">
        <f t="shared" ref="L642:L705" si="41">K642/$L$1</f>
        <v>0</v>
      </c>
      <c r="M642" s="183">
        <f t="shared" ref="M642:M705" si="42">I642+K642</f>
        <v>0</v>
      </c>
      <c r="N642" s="182">
        <f t="shared" ref="N642:N705" si="43">M642/$N$1</f>
        <v>0</v>
      </c>
      <c r="Q642" s="184"/>
    </row>
    <row r="643" spans="1:17" ht="12" customHeight="1" x14ac:dyDescent="0.2">
      <c r="A643" s="188" t="s">
        <v>1305</v>
      </c>
      <c r="B643" s="188" t="s">
        <v>1306</v>
      </c>
      <c r="C643" s="188" t="s">
        <v>329</v>
      </c>
      <c r="D643" s="189">
        <v>0.56999999999999995</v>
      </c>
      <c r="E643" s="188" t="s">
        <v>1299</v>
      </c>
      <c r="F643" s="188" t="s">
        <v>1300</v>
      </c>
      <c r="G643" s="188" t="s">
        <v>3501</v>
      </c>
      <c r="H643" s="188" t="s">
        <v>3319</v>
      </c>
      <c r="I643" s="181">
        <f>SUMIFS(STIMA!$O$2:$O$48,STIMA!$G$2:$G$48,EP!I$1,STIMA!$E$2:$E$48,EP!$A643)</f>
        <v>0</v>
      </c>
      <c r="J643" s="182">
        <f t="shared" si="40"/>
        <v>0</v>
      </c>
      <c r="K643" s="181">
        <f>SUMIFS(STIMA!$O$2:$O$48,STIMA!$G$2:$G$48,EP!K$1,STIMA!$E$2:$E$48,EP!$A643)</f>
        <v>0</v>
      </c>
      <c r="L643" s="182">
        <f t="shared" si="41"/>
        <v>0</v>
      </c>
      <c r="M643" s="183">
        <f t="shared" si="42"/>
        <v>0</v>
      </c>
      <c r="N643" s="182">
        <f t="shared" si="43"/>
        <v>0</v>
      </c>
      <c r="Q643" s="184"/>
    </row>
    <row r="644" spans="1:17" ht="12" customHeight="1" x14ac:dyDescent="0.2">
      <c r="A644" s="188" t="s">
        <v>1307</v>
      </c>
      <c r="B644" s="188" t="s">
        <v>1308</v>
      </c>
      <c r="C644" s="190" t="s">
        <v>329</v>
      </c>
      <c r="D644" s="189">
        <v>0.62</v>
      </c>
      <c r="E644" s="188" t="s">
        <v>1299</v>
      </c>
      <c r="F644" s="188" t="s">
        <v>1300</v>
      </c>
      <c r="G644" s="188" t="s">
        <v>3501</v>
      </c>
      <c r="H644" s="188" t="s">
        <v>3319</v>
      </c>
      <c r="I644" s="181">
        <f>SUMIFS(STIMA!$O$2:$O$48,STIMA!$G$2:$G$48,EP!I$1,STIMA!$E$2:$E$48,EP!$A644)</f>
        <v>0</v>
      </c>
      <c r="J644" s="182">
        <f t="shared" si="40"/>
        <v>0</v>
      </c>
      <c r="K644" s="181">
        <f>SUMIFS(STIMA!$O$2:$O$48,STIMA!$G$2:$G$48,EP!K$1,STIMA!$E$2:$E$48,EP!$A644)</f>
        <v>0</v>
      </c>
      <c r="L644" s="182">
        <f t="shared" si="41"/>
        <v>0</v>
      </c>
      <c r="M644" s="183">
        <f t="shared" si="42"/>
        <v>0</v>
      </c>
      <c r="N644" s="182">
        <f t="shared" si="43"/>
        <v>0</v>
      </c>
      <c r="Q644" s="184"/>
    </row>
    <row r="645" spans="1:17" ht="12" customHeight="1" x14ac:dyDescent="0.2">
      <c r="A645" s="188" t="s">
        <v>1309</v>
      </c>
      <c r="B645" s="188" t="s">
        <v>1310</v>
      </c>
      <c r="C645" s="188" t="s">
        <v>176</v>
      </c>
      <c r="D645" s="189">
        <v>4.12</v>
      </c>
      <c r="E645" s="188" t="s">
        <v>1299</v>
      </c>
      <c r="F645" s="188" t="s">
        <v>1300</v>
      </c>
      <c r="G645" s="188" t="s">
        <v>3501</v>
      </c>
      <c r="H645" s="188" t="s">
        <v>3319</v>
      </c>
      <c r="I645" s="181">
        <f>SUMIFS(STIMA!$O$2:$O$48,STIMA!$G$2:$G$48,EP!I$1,STIMA!$E$2:$E$48,EP!$A645)</f>
        <v>0</v>
      </c>
      <c r="J645" s="182">
        <f t="shared" si="40"/>
        <v>0</v>
      </c>
      <c r="K645" s="181">
        <f>SUMIFS(STIMA!$O$2:$O$48,STIMA!$G$2:$G$48,EP!K$1,STIMA!$E$2:$E$48,EP!$A645)</f>
        <v>0</v>
      </c>
      <c r="L645" s="182">
        <f t="shared" si="41"/>
        <v>0</v>
      </c>
      <c r="M645" s="183">
        <f t="shared" si="42"/>
        <v>0</v>
      </c>
      <c r="N645" s="182">
        <f t="shared" si="43"/>
        <v>0</v>
      </c>
      <c r="Q645" s="184"/>
    </row>
    <row r="646" spans="1:17" ht="12" customHeight="1" x14ac:dyDescent="0.2">
      <c r="A646" s="188" t="s">
        <v>1311</v>
      </c>
      <c r="B646" s="188" t="s">
        <v>1312</v>
      </c>
      <c r="C646" s="188"/>
      <c r="D646" s="189"/>
      <c r="E646" s="188" t="s">
        <v>1299</v>
      </c>
      <c r="F646" s="188" t="s">
        <v>1300</v>
      </c>
      <c r="G646" s="188" t="s">
        <v>3501</v>
      </c>
      <c r="H646" s="188" t="s">
        <v>3319</v>
      </c>
      <c r="I646" s="181">
        <f>SUMIFS(STIMA!$O$2:$O$48,STIMA!$G$2:$G$48,EP!I$1,STIMA!$E$2:$E$48,EP!$A646)</f>
        <v>0</v>
      </c>
      <c r="J646" s="182">
        <f t="shared" si="40"/>
        <v>0</v>
      </c>
      <c r="K646" s="181">
        <f>SUMIFS(STIMA!$O$2:$O$48,STIMA!$G$2:$G$48,EP!K$1,STIMA!$E$2:$E$48,EP!$A646)</f>
        <v>0</v>
      </c>
      <c r="L646" s="182">
        <f t="shared" si="41"/>
        <v>0</v>
      </c>
      <c r="M646" s="183">
        <f t="shared" si="42"/>
        <v>0</v>
      </c>
      <c r="N646" s="182">
        <f t="shared" si="43"/>
        <v>0</v>
      </c>
      <c r="Q646" s="184"/>
    </row>
    <row r="647" spans="1:17" ht="12" customHeight="1" x14ac:dyDescent="0.2">
      <c r="A647" s="188" t="s">
        <v>1313</v>
      </c>
      <c r="B647" s="188" t="s">
        <v>1302</v>
      </c>
      <c r="C647" s="188" t="s">
        <v>329</v>
      </c>
      <c r="D647" s="189">
        <v>0.5</v>
      </c>
      <c r="E647" s="188" t="s">
        <v>1299</v>
      </c>
      <c r="F647" s="188" t="s">
        <v>1300</v>
      </c>
      <c r="G647" s="188" t="s">
        <v>3501</v>
      </c>
      <c r="H647" s="188" t="s">
        <v>3319</v>
      </c>
      <c r="I647" s="181">
        <f>SUMIFS(STIMA!$O$2:$O$48,STIMA!$G$2:$G$48,EP!I$1,STIMA!$E$2:$E$48,EP!$A647)</f>
        <v>0</v>
      </c>
      <c r="J647" s="182">
        <f t="shared" si="40"/>
        <v>0</v>
      </c>
      <c r="K647" s="181">
        <f>SUMIFS(STIMA!$O$2:$O$48,STIMA!$G$2:$G$48,EP!K$1,STIMA!$E$2:$E$48,EP!$A647)</f>
        <v>0</v>
      </c>
      <c r="L647" s="182">
        <f t="shared" si="41"/>
        <v>0</v>
      </c>
      <c r="M647" s="183">
        <f t="shared" si="42"/>
        <v>0</v>
      </c>
      <c r="N647" s="182">
        <f t="shared" si="43"/>
        <v>0</v>
      </c>
      <c r="Q647" s="184"/>
    </row>
    <row r="648" spans="1:17" ht="12" customHeight="1" x14ac:dyDescent="0.2">
      <c r="A648" s="188" t="s">
        <v>1314</v>
      </c>
      <c r="B648" s="188" t="s">
        <v>1304</v>
      </c>
      <c r="C648" s="188" t="s">
        <v>329</v>
      </c>
      <c r="D648" s="189">
        <v>0.55000000000000004</v>
      </c>
      <c r="E648" s="188" t="s">
        <v>1299</v>
      </c>
      <c r="F648" s="188" t="s">
        <v>1300</v>
      </c>
      <c r="G648" s="188" t="s">
        <v>3501</v>
      </c>
      <c r="H648" s="188" t="s">
        <v>3319</v>
      </c>
      <c r="I648" s="181">
        <f>SUMIFS(STIMA!$O$2:$O$48,STIMA!$G$2:$G$48,EP!I$1,STIMA!$E$2:$E$48,EP!$A648)</f>
        <v>2.2000000000000002</v>
      </c>
      <c r="J648" s="182">
        <f t="shared" si="40"/>
        <v>3.576080820344196E-4</v>
      </c>
      <c r="K648" s="181">
        <f>SUMIFS(STIMA!$O$2:$O$48,STIMA!$G$2:$G$48,EP!K$1,STIMA!$E$2:$E$48,EP!$A648)</f>
        <v>0</v>
      </c>
      <c r="L648" s="182">
        <f t="shared" si="41"/>
        <v>0</v>
      </c>
      <c r="M648" s="183">
        <f t="shared" si="42"/>
        <v>2.2000000000000002</v>
      </c>
      <c r="N648" s="182">
        <f t="shared" si="43"/>
        <v>3.2390997897077195E-4</v>
      </c>
      <c r="Q648" s="184"/>
    </row>
    <row r="649" spans="1:17" ht="12" customHeight="1" x14ac:dyDescent="0.2">
      <c r="A649" s="188" t="s">
        <v>1315</v>
      </c>
      <c r="B649" s="188" t="s">
        <v>1306</v>
      </c>
      <c r="C649" s="190" t="s">
        <v>329</v>
      </c>
      <c r="D649" s="189">
        <v>0.71</v>
      </c>
      <c r="E649" s="188" t="s">
        <v>1299</v>
      </c>
      <c r="F649" s="188" t="s">
        <v>1300</v>
      </c>
      <c r="G649" s="188" t="s">
        <v>3501</v>
      </c>
      <c r="H649" s="188" t="s">
        <v>3319</v>
      </c>
      <c r="I649" s="181">
        <f>SUMIFS(STIMA!$O$2:$O$48,STIMA!$G$2:$G$48,EP!I$1,STIMA!$E$2:$E$48,EP!$A649)</f>
        <v>5.68</v>
      </c>
      <c r="J649" s="182">
        <f t="shared" si="40"/>
        <v>9.2327904816159228E-4</v>
      </c>
      <c r="K649" s="181">
        <f>SUMIFS(STIMA!$O$2:$O$48,STIMA!$G$2:$G$48,EP!K$1,STIMA!$E$2:$E$48,EP!$A649)</f>
        <v>0</v>
      </c>
      <c r="L649" s="182">
        <f t="shared" si="41"/>
        <v>0</v>
      </c>
      <c r="M649" s="183">
        <f t="shared" si="42"/>
        <v>5.68</v>
      </c>
      <c r="N649" s="182">
        <f t="shared" si="43"/>
        <v>8.3627667297908386E-4</v>
      </c>
      <c r="Q649" s="184"/>
    </row>
    <row r="650" spans="1:17" ht="12" customHeight="1" x14ac:dyDescent="0.2">
      <c r="A650" s="188" t="s">
        <v>1316</v>
      </c>
      <c r="B650" s="188" t="s">
        <v>1308</v>
      </c>
      <c r="C650" s="188" t="s">
        <v>329</v>
      </c>
      <c r="D650" s="189">
        <v>0.79</v>
      </c>
      <c r="E650" s="188" t="s">
        <v>1299</v>
      </c>
      <c r="F650" s="188" t="s">
        <v>1300</v>
      </c>
      <c r="G650" s="188" t="s">
        <v>3501</v>
      </c>
      <c r="H650" s="188" t="s">
        <v>3319</v>
      </c>
      <c r="I650" s="181">
        <f>SUMIFS(STIMA!$O$2:$O$48,STIMA!$G$2:$G$48,EP!I$1,STIMA!$E$2:$E$48,EP!$A650)</f>
        <v>0</v>
      </c>
      <c r="J650" s="182">
        <f t="shared" si="40"/>
        <v>0</v>
      </c>
      <c r="K650" s="181">
        <f>SUMIFS(STIMA!$O$2:$O$48,STIMA!$G$2:$G$48,EP!K$1,STIMA!$E$2:$E$48,EP!$A650)</f>
        <v>0</v>
      </c>
      <c r="L650" s="182">
        <f t="shared" si="41"/>
        <v>0</v>
      </c>
      <c r="M650" s="183">
        <f t="shared" si="42"/>
        <v>0</v>
      </c>
      <c r="N650" s="182">
        <f t="shared" si="43"/>
        <v>0</v>
      </c>
      <c r="Q650" s="184"/>
    </row>
    <row r="651" spans="1:17" ht="12" customHeight="1" x14ac:dyDescent="0.2">
      <c r="A651" s="188" t="s">
        <v>1317</v>
      </c>
      <c r="B651" s="188" t="s">
        <v>1310</v>
      </c>
      <c r="C651" s="188" t="s">
        <v>176</v>
      </c>
      <c r="D651" s="189">
        <v>4.7</v>
      </c>
      <c r="E651" s="188" t="s">
        <v>1299</v>
      </c>
      <c r="F651" s="188" t="s">
        <v>1300</v>
      </c>
      <c r="G651" s="188" t="s">
        <v>3501</v>
      </c>
      <c r="H651" s="188" t="s">
        <v>3319</v>
      </c>
      <c r="I651" s="181">
        <f>SUMIFS(STIMA!$O$2:$O$48,STIMA!$G$2:$G$48,EP!I$1,STIMA!$E$2:$E$48,EP!$A651)</f>
        <v>0</v>
      </c>
      <c r="J651" s="182">
        <f t="shared" si="40"/>
        <v>0</v>
      </c>
      <c r="K651" s="181">
        <f>SUMIFS(STIMA!$O$2:$O$48,STIMA!$G$2:$G$48,EP!K$1,STIMA!$E$2:$E$48,EP!$A651)</f>
        <v>0</v>
      </c>
      <c r="L651" s="182">
        <f t="shared" si="41"/>
        <v>0</v>
      </c>
      <c r="M651" s="183">
        <f t="shared" si="42"/>
        <v>0</v>
      </c>
      <c r="N651" s="182">
        <f t="shared" si="43"/>
        <v>0</v>
      </c>
      <c r="Q651" s="184"/>
    </row>
    <row r="652" spans="1:17" ht="12" customHeight="1" x14ac:dyDescent="0.2">
      <c r="A652" s="188" t="s">
        <v>1318</v>
      </c>
      <c r="B652" s="188" t="s">
        <v>1319</v>
      </c>
      <c r="C652" s="188"/>
      <c r="D652" s="189"/>
      <c r="E652" s="188" t="s">
        <v>1299</v>
      </c>
      <c r="F652" s="188" t="s">
        <v>1300</v>
      </c>
      <c r="G652" s="188" t="s">
        <v>3501</v>
      </c>
      <c r="H652" s="188" t="s">
        <v>3319</v>
      </c>
      <c r="I652" s="181">
        <f>SUMIFS(STIMA!$O$2:$O$48,STIMA!$G$2:$G$48,EP!I$1,STIMA!$E$2:$E$48,EP!$A652)</f>
        <v>0</v>
      </c>
      <c r="J652" s="182">
        <f t="shared" si="40"/>
        <v>0</v>
      </c>
      <c r="K652" s="181">
        <f>SUMIFS(STIMA!$O$2:$O$48,STIMA!$G$2:$G$48,EP!K$1,STIMA!$E$2:$E$48,EP!$A652)</f>
        <v>0</v>
      </c>
      <c r="L652" s="182">
        <f t="shared" si="41"/>
        <v>0</v>
      </c>
      <c r="M652" s="183">
        <f t="shared" si="42"/>
        <v>0</v>
      </c>
      <c r="N652" s="182">
        <f t="shared" si="43"/>
        <v>0</v>
      </c>
      <c r="Q652" s="184"/>
    </row>
    <row r="653" spans="1:17" ht="12" customHeight="1" x14ac:dyDescent="0.2">
      <c r="A653" s="188" t="s">
        <v>1320</v>
      </c>
      <c r="B653" s="188" t="s">
        <v>1302</v>
      </c>
      <c r="C653" s="188" t="s">
        <v>329</v>
      </c>
      <c r="D653" s="189">
        <v>3.26</v>
      </c>
      <c r="E653" s="188" t="s">
        <v>1299</v>
      </c>
      <c r="F653" s="188" t="s">
        <v>1300</v>
      </c>
      <c r="G653" s="188" t="s">
        <v>3501</v>
      </c>
      <c r="H653" s="188" t="s">
        <v>3319</v>
      </c>
      <c r="I653" s="181">
        <f>SUMIFS(STIMA!$O$2:$O$48,STIMA!$G$2:$G$48,EP!I$1,STIMA!$E$2:$E$48,EP!$A653)</f>
        <v>0</v>
      </c>
      <c r="J653" s="182">
        <f t="shared" si="40"/>
        <v>0</v>
      </c>
      <c r="K653" s="181">
        <f>SUMIFS(STIMA!$O$2:$O$48,STIMA!$G$2:$G$48,EP!K$1,STIMA!$E$2:$E$48,EP!$A653)</f>
        <v>0</v>
      </c>
      <c r="L653" s="182">
        <f t="shared" si="41"/>
        <v>0</v>
      </c>
      <c r="M653" s="183">
        <f t="shared" si="42"/>
        <v>0</v>
      </c>
      <c r="N653" s="182">
        <f t="shared" si="43"/>
        <v>0</v>
      </c>
      <c r="Q653" s="184"/>
    </row>
    <row r="654" spans="1:17" ht="12" customHeight="1" x14ac:dyDescent="0.2">
      <c r="A654" s="188" t="s">
        <v>1321</v>
      </c>
      <c r="B654" s="188" t="s">
        <v>1304</v>
      </c>
      <c r="C654" s="190" t="s">
        <v>329</v>
      </c>
      <c r="D654" s="189">
        <v>3.79</v>
      </c>
      <c r="E654" s="188" t="s">
        <v>1299</v>
      </c>
      <c r="F654" s="188" t="s">
        <v>1300</v>
      </c>
      <c r="G654" s="188" t="s">
        <v>3501</v>
      </c>
      <c r="H654" s="188" t="s">
        <v>3319</v>
      </c>
      <c r="I654" s="181">
        <f>SUMIFS(STIMA!$O$2:$O$48,STIMA!$G$2:$G$48,EP!I$1,STIMA!$E$2:$E$48,EP!$A654)</f>
        <v>0</v>
      </c>
      <c r="J654" s="182">
        <f t="shared" si="40"/>
        <v>0</v>
      </c>
      <c r="K654" s="181">
        <f>SUMIFS(STIMA!$O$2:$O$48,STIMA!$G$2:$G$48,EP!K$1,STIMA!$E$2:$E$48,EP!$A654)</f>
        <v>0</v>
      </c>
      <c r="L654" s="182">
        <f t="shared" si="41"/>
        <v>0</v>
      </c>
      <c r="M654" s="183">
        <f t="shared" si="42"/>
        <v>0</v>
      </c>
      <c r="N654" s="182">
        <f t="shared" si="43"/>
        <v>0</v>
      </c>
      <c r="Q654" s="184"/>
    </row>
    <row r="655" spans="1:17" ht="12" customHeight="1" x14ac:dyDescent="0.2">
      <c r="A655" s="188" t="s">
        <v>1322</v>
      </c>
      <c r="B655" s="188" t="s">
        <v>1306</v>
      </c>
      <c r="C655" s="188" t="s">
        <v>329</v>
      </c>
      <c r="D655" s="189">
        <v>5.53</v>
      </c>
      <c r="E655" s="188" t="s">
        <v>1299</v>
      </c>
      <c r="F655" s="188" t="s">
        <v>1300</v>
      </c>
      <c r="G655" s="188" t="s">
        <v>3501</v>
      </c>
      <c r="H655" s="188" t="s">
        <v>3319</v>
      </c>
      <c r="I655" s="181">
        <f>SUMIFS(STIMA!$O$2:$O$48,STIMA!$G$2:$G$48,EP!I$1,STIMA!$E$2:$E$48,EP!$A655)</f>
        <v>0</v>
      </c>
      <c r="J655" s="182">
        <f t="shared" si="40"/>
        <v>0</v>
      </c>
      <c r="K655" s="181">
        <f>SUMIFS(STIMA!$O$2:$O$48,STIMA!$G$2:$G$48,EP!K$1,STIMA!$E$2:$E$48,EP!$A655)</f>
        <v>0</v>
      </c>
      <c r="L655" s="182">
        <f t="shared" si="41"/>
        <v>0</v>
      </c>
      <c r="M655" s="183">
        <f t="shared" si="42"/>
        <v>0</v>
      </c>
      <c r="N655" s="182">
        <f t="shared" si="43"/>
        <v>0</v>
      </c>
      <c r="Q655" s="184"/>
    </row>
    <row r="656" spans="1:17" ht="12" customHeight="1" x14ac:dyDescent="0.2">
      <c r="A656" s="188" t="s">
        <v>1323</v>
      </c>
      <c r="B656" s="188" t="s">
        <v>1324</v>
      </c>
      <c r="C656" s="188"/>
      <c r="D656" s="189"/>
      <c r="E656" s="188" t="s">
        <v>1299</v>
      </c>
      <c r="F656" s="188" t="s">
        <v>1300</v>
      </c>
      <c r="G656" s="188" t="s">
        <v>3501</v>
      </c>
      <c r="H656" s="188" t="s">
        <v>3319</v>
      </c>
      <c r="I656" s="181">
        <f>SUMIFS(STIMA!$O$2:$O$48,STIMA!$G$2:$G$48,EP!I$1,STIMA!$E$2:$E$48,EP!$A656)</f>
        <v>0</v>
      </c>
      <c r="J656" s="182">
        <f t="shared" si="40"/>
        <v>0</v>
      </c>
      <c r="K656" s="181">
        <f>SUMIFS(STIMA!$O$2:$O$48,STIMA!$G$2:$G$48,EP!K$1,STIMA!$E$2:$E$48,EP!$A656)</f>
        <v>0</v>
      </c>
      <c r="L656" s="182">
        <f t="shared" si="41"/>
        <v>0</v>
      </c>
      <c r="M656" s="183">
        <f t="shared" si="42"/>
        <v>0</v>
      </c>
      <c r="N656" s="182">
        <f t="shared" si="43"/>
        <v>0</v>
      </c>
      <c r="Q656" s="184"/>
    </row>
    <row r="657" spans="1:17" ht="12" customHeight="1" x14ac:dyDescent="0.2">
      <c r="A657" s="188" t="s">
        <v>1325</v>
      </c>
      <c r="B657" s="188" t="s">
        <v>1302</v>
      </c>
      <c r="C657" s="188" t="s">
        <v>329</v>
      </c>
      <c r="D657" s="189">
        <v>3.73</v>
      </c>
      <c r="E657" s="188" t="s">
        <v>1299</v>
      </c>
      <c r="F657" s="188" t="s">
        <v>1300</v>
      </c>
      <c r="G657" s="188" t="s">
        <v>3501</v>
      </c>
      <c r="H657" s="188" t="s">
        <v>3319</v>
      </c>
      <c r="I657" s="181">
        <f>SUMIFS(STIMA!$O$2:$O$48,STIMA!$G$2:$G$48,EP!I$1,STIMA!$E$2:$E$48,EP!$A657)</f>
        <v>0</v>
      </c>
      <c r="J657" s="182">
        <f t="shared" si="40"/>
        <v>0</v>
      </c>
      <c r="K657" s="181">
        <f>SUMIFS(STIMA!$O$2:$O$48,STIMA!$G$2:$G$48,EP!K$1,STIMA!$E$2:$E$48,EP!$A657)</f>
        <v>0</v>
      </c>
      <c r="L657" s="182">
        <f t="shared" si="41"/>
        <v>0</v>
      </c>
      <c r="M657" s="183">
        <f t="shared" si="42"/>
        <v>0</v>
      </c>
      <c r="N657" s="182">
        <f t="shared" si="43"/>
        <v>0</v>
      </c>
      <c r="Q657" s="184"/>
    </row>
    <row r="658" spans="1:17" ht="12" customHeight="1" x14ac:dyDescent="0.2">
      <c r="A658" s="188" t="s">
        <v>1326</v>
      </c>
      <c r="B658" s="188" t="s">
        <v>1304</v>
      </c>
      <c r="C658" s="188" t="s">
        <v>329</v>
      </c>
      <c r="D658" s="189">
        <v>4.3600000000000003</v>
      </c>
      <c r="E658" s="188" t="s">
        <v>1299</v>
      </c>
      <c r="F658" s="188" t="s">
        <v>1300</v>
      </c>
      <c r="G658" s="188" t="s">
        <v>3501</v>
      </c>
      <c r="H658" s="188" t="s">
        <v>3319</v>
      </c>
      <c r="I658" s="181">
        <f>SUMIFS(STIMA!$O$2:$O$48,STIMA!$G$2:$G$48,EP!I$1,STIMA!$E$2:$E$48,EP!$A658)</f>
        <v>0</v>
      </c>
      <c r="J658" s="182">
        <f t="shared" si="40"/>
        <v>0</v>
      </c>
      <c r="K658" s="181">
        <f>SUMIFS(STIMA!$O$2:$O$48,STIMA!$G$2:$G$48,EP!K$1,STIMA!$E$2:$E$48,EP!$A658)</f>
        <v>0</v>
      </c>
      <c r="L658" s="182">
        <f t="shared" si="41"/>
        <v>0</v>
      </c>
      <c r="M658" s="183">
        <f t="shared" si="42"/>
        <v>0</v>
      </c>
      <c r="N658" s="182">
        <f t="shared" si="43"/>
        <v>0</v>
      </c>
      <c r="Q658" s="184"/>
    </row>
    <row r="659" spans="1:17" ht="12" customHeight="1" x14ac:dyDescent="0.2">
      <c r="A659" s="188" t="s">
        <v>1327</v>
      </c>
      <c r="B659" s="188" t="s">
        <v>1306</v>
      </c>
      <c r="C659" s="188" t="s">
        <v>329</v>
      </c>
      <c r="D659" s="189">
        <v>6.49</v>
      </c>
      <c r="E659" s="188" t="s">
        <v>1299</v>
      </c>
      <c r="F659" s="188" t="s">
        <v>1300</v>
      </c>
      <c r="G659" s="188" t="s">
        <v>3501</v>
      </c>
      <c r="H659" s="188" t="s">
        <v>3319</v>
      </c>
      <c r="I659" s="181">
        <f>SUMIFS(STIMA!$O$2:$O$48,STIMA!$G$2:$G$48,EP!I$1,STIMA!$E$2:$E$48,EP!$A659)</f>
        <v>0</v>
      </c>
      <c r="J659" s="182">
        <f t="shared" si="40"/>
        <v>0</v>
      </c>
      <c r="K659" s="181">
        <f>SUMIFS(STIMA!$O$2:$O$48,STIMA!$G$2:$G$48,EP!K$1,STIMA!$E$2:$E$48,EP!$A659)</f>
        <v>0</v>
      </c>
      <c r="L659" s="182">
        <f t="shared" si="41"/>
        <v>0</v>
      </c>
      <c r="M659" s="183">
        <f t="shared" si="42"/>
        <v>0</v>
      </c>
      <c r="N659" s="182">
        <f t="shared" si="43"/>
        <v>0</v>
      </c>
      <c r="Q659" s="184"/>
    </row>
    <row r="660" spans="1:17" ht="12" customHeight="1" x14ac:dyDescent="0.2">
      <c r="A660" s="188" t="s">
        <v>1328</v>
      </c>
      <c r="B660" s="188" t="s">
        <v>1329</v>
      </c>
      <c r="C660" s="190"/>
      <c r="D660" s="189"/>
      <c r="E660" s="188" t="s">
        <v>1299</v>
      </c>
      <c r="F660" s="188" t="s">
        <v>1300</v>
      </c>
      <c r="G660" s="188" t="s">
        <v>3501</v>
      </c>
      <c r="H660" s="188" t="s">
        <v>3319</v>
      </c>
      <c r="I660" s="181">
        <f>SUMIFS(STIMA!$O$2:$O$48,STIMA!$G$2:$G$48,EP!I$1,STIMA!$E$2:$E$48,EP!$A660)</f>
        <v>0</v>
      </c>
      <c r="J660" s="182">
        <f t="shared" si="40"/>
        <v>0</v>
      </c>
      <c r="K660" s="181">
        <f>SUMIFS(STIMA!$O$2:$O$48,STIMA!$G$2:$G$48,EP!K$1,STIMA!$E$2:$E$48,EP!$A660)</f>
        <v>0</v>
      </c>
      <c r="L660" s="182">
        <f t="shared" si="41"/>
        <v>0</v>
      </c>
      <c r="M660" s="183">
        <f t="shared" si="42"/>
        <v>0</v>
      </c>
      <c r="N660" s="182">
        <f t="shared" si="43"/>
        <v>0</v>
      </c>
      <c r="Q660" s="184"/>
    </row>
    <row r="661" spans="1:17" ht="12" customHeight="1" x14ac:dyDescent="0.2">
      <c r="A661" s="188" t="s">
        <v>1330</v>
      </c>
      <c r="B661" s="188" t="s">
        <v>1302</v>
      </c>
      <c r="C661" s="188" t="s">
        <v>329</v>
      </c>
      <c r="D661" s="189">
        <v>6.25</v>
      </c>
      <c r="E661" s="188" t="s">
        <v>1299</v>
      </c>
      <c r="F661" s="188" t="s">
        <v>1300</v>
      </c>
      <c r="G661" s="188" t="s">
        <v>3501</v>
      </c>
      <c r="H661" s="188" t="s">
        <v>3319</v>
      </c>
      <c r="I661" s="181">
        <f>SUMIFS(STIMA!$O$2:$O$48,STIMA!$G$2:$G$48,EP!I$1,STIMA!$E$2:$E$48,EP!$A661)</f>
        <v>0</v>
      </c>
      <c r="J661" s="182">
        <f t="shared" si="40"/>
        <v>0</v>
      </c>
      <c r="K661" s="181">
        <f>SUMIFS(STIMA!$O$2:$O$48,STIMA!$G$2:$G$48,EP!K$1,STIMA!$E$2:$E$48,EP!$A661)</f>
        <v>0</v>
      </c>
      <c r="L661" s="182">
        <f t="shared" si="41"/>
        <v>0</v>
      </c>
      <c r="M661" s="183">
        <f t="shared" si="42"/>
        <v>0</v>
      </c>
      <c r="N661" s="182">
        <f t="shared" si="43"/>
        <v>0</v>
      </c>
      <c r="Q661" s="184"/>
    </row>
    <row r="662" spans="1:17" ht="12" customHeight="1" x14ac:dyDescent="0.2">
      <c r="A662" s="188" t="s">
        <v>1331</v>
      </c>
      <c r="B662" s="188" t="s">
        <v>1304</v>
      </c>
      <c r="C662" s="188" t="s">
        <v>329</v>
      </c>
      <c r="D662" s="189">
        <v>7.33</v>
      </c>
      <c r="E662" s="188" t="s">
        <v>1299</v>
      </c>
      <c r="F662" s="188" t="s">
        <v>1300</v>
      </c>
      <c r="G662" s="188" t="s">
        <v>3501</v>
      </c>
      <c r="H662" s="188" t="s">
        <v>3319</v>
      </c>
      <c r="I662" s="181">
        <f>SUMIFS(STIMA!$O$2:$O$48,STIMA!$G$2:$G$48,EP!I$1,STIMA!$E$2:$E$48,EP!$A662)</f>
        <v>0</v>
      </c>
      <c r="J662" s="182">
        <f t="shared" si="40"/>
        <v>0</v>
      </c>
      <c r="K662" s="181">
        <f>SUMIFS(STIMA!$O$2:$O$48,STIMA!$G$2:$G$48,EP!K$1,STIMA!$E$2:$E$48,EP!$A662)</f>
        <v>0</v>
      </c>
      <c r="L662" s="182">
        <f t="shared" si="41"/>
        <v>0</v>
      </c>
      <c r="M662" s="183">
        <f t="shared" si="42"/>
        <v>0</v>
      </c>
      <c r="N662" s="182">
        <f t="shared" si="43"/>
        <v>0</v>
      </c>
      <c r="Q662" s="184"/>
    </row>
    <row r="663" spans="1:17" ht="12" customHeight="1" x14ac:dyDescent="0.2">
      <c r="A663" s="188" t="s">
        <v>1332</v>
      </c>
      <c r="B663" s="188" t="s">
        <v>1306</v>
      </c>
      <c r="C663" s="188" t="s">
        <v>329</v>
      </c>
      <c r="D663" s="189">
        <v>10.91</v>
      </c>
      <c r="E663" s="188" t="s">
        <v>1299</v>
      </c>
      <c r="F663" s="188" t="s">
        <v>1300</v>
      </c>
      <c r="G663" s="188" t="s">
        <v>3501</v>
      </c>
      <c r="H663" s="188" t="s">
        <v>3319</v>
      </c>
      <c r="I663" s="181">
        <f>SUMIFS(STIMA!$O$2:$O$48,STIMA!$G$2:$G$48,EP!I$1,STIMA!$E$2:$E$48,EP!$A663)</f>
        <v>0</v>
      </c>
      <c r="J663" s="182">
        <f t="shared" si="40"/>
        <v>0</v>
      </c>
      <c r="K663" s="181">
        <f>SUMIFS(STIMA!$O$2:$O$48,STIMA!$G$2:$G$48,EP!K$1,STIMA!$E$2:$E$48,EP!$A663)</f>
        <v>0</v>
      </c>
      <c r="L663" s="182">
        <f t="shared" si="41"/>
        <v>0</v>
      </c>
      <c r="M663" s="183">
        <f t="shared" si="42"/>
        <v>0</v>
      </c>
      <c r="N663" s="182">
        <f t="shared" si="43"/>
        <v>0</v>
      </c>
      <c r="Q663" s="184"/>
    </row>
    <row r="664" spans="1:17" ht="12" customHeight="1" x14ac:dyDescent="0.2">
      <c r="A664" s="188" t="s">
        <v>1333</v>
      </c>
      <c r="B664" s="188" t="s">
        <v>1334</v>
      </c>
      <c r="C664" s="190"/>
      <c r="D664" s="189"/>
      <c r="E664" s="188" t="s">
        <v>1299</v>
      </c>
      <c r="F664" s="188" t="s">
        <v>1300</v>
      </c>
      <c r="G664" s="188" t="s">
        <v>3501</v>
      </c>
      <c r="H664" s="188" t="s">
        <v>3319</v>
      </c>
      <c r="I664" s="181">
        <f>SUMIFS(STIMA!$O$2:$O$48,STIMA!$G$2:$G$48,EP!I$1,STIMA!$E$2:$E$48,EP!$A664)</f>
        <v>0</v>
      </c>
      <c r="J664" s="182">
        <f t="shared" si="40"/>
        <v>0</v>
      </c>
      <c r="K664" s="181">
        <f>SUMIFS(STIMA!$O$2:$O$48,STIMA!$G$2:$G$48,EP!K$1,STIMA!$E$2:$E$48,EP!$A664)</f>
        <v>0</v>
      </c>
      <c r="L664" s="182">
        <f t="shared" si="41"/>
        <v>0</v>
      </c>
      <c r="M664" s="183">
        <f t="shared" si="42"/>
        <v>0</v>
      </c>
      <c r="N664" s="182">
        <f t="shared" si="43"/>
        <v>0</v>
      </c>
      <c r="Q664" s="184"/>
    </row>
    <row r="665" spans="1:17" ht="12" customHeight="1" x14ac:dyDescent="0.2">
      <c r="A665" s="188" t="s">
        <v>1335</v>
      </c>
      <c r="B665" s="188" t="s">
        <v>1302</v>
      </c>
      <c r="C665" s="188" t="s">
        <v>329</v>
      </c>
      <c r="D665" s="189">
        <v>6.73</v>
      </c>
      <c r="E665" s="188" t="s">
        <v>1299</v>
      </c>
      <c r="F665" s="188" t="s">
        <v>1300</v>
      </c>
      <c r="G665" s="188" t="s">
        <v>3501</v>
      </c>
      <c r="H665" s="188" t="s">
        <v>3319</v>
      </c>
      <c r="I665" s="181">
        <f>SUMIFS(STIMA!$O$2:$O$48,STIMA!$G$2:$G$48,EP!I$1,STIMA!$E$2:$E$48,EP!$A665)</f>
        <v>0</v>
      </c>
      <c r="J665" s="182">
        <f t="shared" si="40"/>
        <v>0</v>
      </c>
      <c r="K665" s="181">
        <f>SUMIFS(STIMA!$O$2:$O$48,STIMA!$G$2:$G$48,EP!K$1,STIMA!$E$2:$E$48,EP!$A665)</f>
        <v>0</v>
      </c>
      <c r="L665" s="182">
        <f t="shared" si="41"/>
        <v>0</v>
      </c>
      <c r="M665" s="183">
        <f t="shared" si="42"/>
        <v>0</v>
      </c>
      <c r="N665" s="182">
        <f t="shared" si="43"/>
        <v>0</v>
      </c>
      <c r="Q665" s="184"/>
    </row>
    <row r="666" spans="1:17" ht="12" customHeight="1" x14ac:dyDescent="0.2">
      <c r="A666" s="188" t="s">
        <v>1336</v>
      </c>
      <c r="B666" s="188" t="s">
        <v>1304</v>
      </c>
      <c r="C666" s="188" t="s">
        <v>329</v>
      </c>
      <c r="D666" s="189">
        <v>7.92</v>
      </c>
      <c r="E666" s="188" t="s">
        <v>1299</v>
      </c>
      <c r="F666" s="188" t="s">
        <v>1300</v>
      </c>
      <c r="G666" s="188" t="s">
        <v>3501</v>
      </c>
      <c r="H666" s="188" t="s">
        <v>3319</v>
      </c>
      <c r="I666" s="181">
        <f>SUMIFS(STIMA!$O$2:$O$48,STIMA!$G$2:$G$48,EP!I$1,STIMA!$E$2:$E$48,EP!$A666)</f>
        <v>0</v>
      </c>
      <c r="J666" s="182">
        <f t="shared" si="40"/>
        <v>0</v>
      </c>
      <c r="K666" s="181">
        <f>SUMIFS(STIMA!$O$2:$O$48,STIMA!$G$2:$G$48,EP!K$1,STIMA!$E$2:$E$48,EP!$A666)</f>
        <v>0</v>
      </c>
      <c r="L666" s="182">
        <f t="shared" si="41"/>
        <v>0</v>
      </c>
      <c r="M666" s="183">
        <f t="shared" si="42"/>
        <v>0</v>
      </c>
      <c r="N666" s="182">
        <f t="shared" si="43"/>
        <v>0</v>
      </c>
      <c r="Q666" s="184"/>
    </row>
    <row r="667" spans="1:17" ht="12" customHeight="1" x14ac:dyDescent="0.2">
      <c r="A667" s="188" t="s">
        <v>1337</v>
      </c>
      <c r="B667" s="188" t="s">
        <v>1306</v>
      </c>
      <c r="C667" s="188" t="s">
        <v>329</v>
      </c>
      <c r="D667" s="189">
        <v>11.89</v>
      </c>
      <c r="E667" s="188" t="s">
        <v>1299</v>
      </c>
      <c r="F667" s="188" t="s">
        <v>1300</v>
      </c>
      <c r="G667" s="188" t="s">
        <v>3501</v>
      </c>
      <c r="H667" s="188" t="s">
        <v>3319</v>
      </c>
      <c r="I667" s="181">
        <f>SUMIFS(STIMA!$O$2:$O$48,STIMA!$G$2:$G$48,EP!I$1,STIMA!$E$2:$E$48,EP!$A667)</f>
        <v>0</v>
      </c>
      <c r="J667" s="182">
        <f t="shared" si="40"/>
        <v>0</v>
      </c>
      <c r="K667" s="181">
        <f>SUMIFS(STIMA!$O$2:$O$48,STIMA!$G$2:$G$48,EP!K$1,STIMA!$E$2:$E$48,EP!$A667)</f>
        <v>0</v>
      </c>
      <c r="L667" s="182">
        <f t="shared" si="41"/>
        <v>0</v>
      </c>
      <c r="M667" s="183">
        <f t="shared" si="42"/>
        <v>0</v>
      </c>
      <c r="N667" s="182">
        <f t="shared" si="43"/>
        <v>0</v>
      </c>
      <c r="Q667" s="184"/>
    </row>
    <row r="668" spans="1:17" ht="12" customHeight="1" x14ac:dyDescent="0.2">
      <c r="A668" s="188" t="s">
        <v>1338</v>
      </c>
      <c r="B668" s="188" t="s">
        <v>1339</v>
      </c>
      <c r="C668" s="190"/>
      <c r="D668" s="189"/>
      <c r="E668" s="188" t="s">
        <v>1299</v>
      </c>
      <c r="F668" s="188" t="s">
        <v>1300</v>
      </c>
      <c r="G668" s="188" t="s">
        <v>3501</v>
      </c>
      <c r="H668" s="188" t="s">
        <v>3319</v>
      </c>
      <c r="I668" s="181">
        <f>SUMIFS(STIMA!$O$2:$O$48,STIMA!$G$2:$G$48,EP!I$1,STIMA!$E$2:$E$48,EP!$A668)</f>
        <v>0</v>
      </c>
      <c r="J668" s="182">
        <f t="shared" si="40"/>
        <v>0</v>
      </c>
      <c r="K668" s="181">
        <f>SUMIFS(STIMA!$O$2:$O$48,STIMA!$G$2:$G$48,EP!K$1,STIMA!$E$2:$E$48,EP!$A668)</f>
        <v>0</v>
      </c>
      <c r="L668" s="182">
        <f t="shared" si="41"/>
        <v>0</v>
      </c>
      <c r="M668" s="183">
        <f t="shared" si="42"/>
        <v>0</v>
      </c>
      <c r="N668" s="182">
        <f t="shared" si="43"/>
        <v>0</v>
      </c>
      <c r="Q668" s="184"/>
    </row>
    <row r="669" spans="1:17" ht="12" customHeight="1" x14ac:dyDescent="0.2">
      <c r="A669" s="188" t="s">
        <v>1340</v>
      </c>
      <c r="B669" s="188" t="s">
        <v>1302</v>
      </c>
      <c r="C669" s="188" t="s">
        <v>329</v>
      </c>
      <c r="D669" s="189">
        <v>5.29</v>
      </c>
      <c r="E669" s="188" t="s">
        <v>1299</v>
      </c>
      <c r="F669" s="188" t="s">
        <v>1300</v>
      </c>
      <c r="G669" s="188" t="s">
        <v>3501</v>
      </c>
      <c r="H669" s="188" t="s">
        <v>3319</v>
      </c>
      <c r="I669" s="181">
        <f>SUMIFS(STIMA!$O$2:$O$48,STIMA!$G$2:$G$48,EP!I$1,STIMA!$E$2:$E$48,EP!$A669)</f>
        <v>0</v>
      </c>
      <c r="J669" s="182">
        <f t="shared" si="40"/>
        <v>0</v>
      </c>
      <c r="K669" s="181">
        <f>SUMIFS(STIMA!$O$2:$O$48,STIMA!$G$2:$G$48,EP!K$1,STIMA!$E$2:$E$48,EP!$A669)</f>
        <v>0</v>
      </c>
      <c r="L669" s="182">
        <f t="shared" si="41"/>
        <v>0</v>
      </c>
      <c r="M669" s="183">
        <f t="shared" si="42"/>
        <v>0</v>
      </c>
      <c r="N669" s="182">
        <f t="shared" si="43"/>
        <v>0</v>
      </c>
      <c r="Q669" s="184"/>
    </row>
    <row r="670" spans="1:17" ht="12" customHeight="1" x14ac:dyDescent="0.2">
      <c r="A670" s="188" t="s">
        <v>1341</v>
      </c>
      <c r="B670" s="188" t="s">
        <v>1304</v>
      </c>
      <c r="C670" s="188" t="s">
        <v>329</v>
      </c>
      <c r="D670" s="189">
        <v>6.25</v>
      </c>
      <c r="E670" s="188" t="s">
        <v>1299</v>
      </c>
      <c r="F670" s="188" t="s">
        <v>1300</v>
      </c>
      <c r="G670" s="188" t="s">
        <v>3501</v>
      </c>
      <c r="H670" s="188" t="s">
        <v>3319</v>
      </c>
      <c r="I670" s="181">
        <f>SUMIFS(STIMA!$O$2:$O$48,STIMA!$G$2:$G$48,EP!I$1,STIMA!$E$2:$E$48,EP!$A670)</f>
        <v>0</v>
      </c>
      <c r="J670" s="182">
        <f t="shared" si="40"/>
        <v>0</v>
      </c>
      <c r="K670" s="181">
        <f>SUMIFS(STIMA!$O$2:$O$48,STIMA!$G$2:$G$48,EP!K$1,STIMA!$E$2:$E$48,EP!$A670)</f>
        <v>0</v>
      </c>
      <c r="L670" s="182">
        <f t="shared" si="41"/>
        <v>0</v>
      </c>
      <c r="M670" s="183">
        <f t="shared" si="42"/>
        <v>0</v>
      </c>
      <c r="N670" s="182">
        <f t="shared" si="43"/>
        <v>0</v>
      </c>
      <c r="Q670" s="186"/>
    </row>
    <row r="671" spans="1:17" ht="12" customHeight="1" x14ac:dyDescent="0.2">
      <c r="A671" s="188" t="s">
        <v>1342</v>
      </c>
      <c r="B671" s="188" t="s">
        <v>1306</v>
      </c>
      <c r="C671" s="190" t="s">
        <v>329</v>
      </c>
      <c r="D671" s="189">
        <v>9.44</v>
      </c>
      <c r="E671" s="188" t="s">
        <v>1299</v>
      </c>
      <c r="F671" s="188" t="s">
        <v>1300</v>
      </c>
      <c r="G671" s="188" t="s">
        <v>3501</v>
      </c>
      <c r="H671" s="188" t="s">
        <v>3319</v>
      </c>
      <c r="I671" s="181">
        <f>SUMIFS(STIMA!$O$2:$O$48,STIMA!$G$2:$G$48,EP!I$1,STIMA!$E$2:$E$48,EP!$A671)</f>
        <v>0</v>
      </c>
      <c r="J671" s="182">
        <f t="shared" si="40"/>
        <v>0</v>
      </c>
      <c r="K671" s="181">
        <f>SUMIFS(STIMA!$O$2:$O$48,STIMA!$G$2:$G$48,EP!K$1,STIMA!$E$2:$E$48,EP!$A671)</f>
        <v>0</v>
      </c>
      <c r="L671" s="182">
        <f t="shared" si="41"/>
        <v>0</v>
      </c>
      <c r="M671" s="183">
        <f t="shared" si="42"/>
        <v>0</v>
      </c>
      <c r="N671" s="182">
        <f t="shared" si="43"/>
        <v>0</v>
      </c>
      <c r="Q671" s="186"/>
    </row>
    <row r="672" spans="1:17" ht="12" customHeight="1" x14ac:dyDescent="0.2">
      <c r="A672" s="188" t="s">
        <v>1343</v>
      </c>
      <c r="B672" s="188" t="s">
        <v>1344</v>
      </c>
      <c r="C672" s="188"/>
      <c r="D672" s="189"/>
      <c r="E672" s="188" t="s">
        <v>1299</v>
      </c>
      <c r="F672" s="188" t="s">
        <v>1300</v>
      </c>
      <c r="G672" s="188" t="s">
        <v>3501</v>
      </c>
      <c r="H672" s="188" t="s">
        <v>3319</v>
      </c>
      <c r="I672" s="181">
        <f>SUMIFS(STIMA!$O$2:$O$48,STIMA!$G$2:$G$48,EP!I$1,STIMA!$E$2:$E$48,EP!$A672)</f>
        <v>0</v>
      </c>
      <c r="J672" s="182">
        <f t="shared" si="40"/>
        <v>0</v>
      </c>
      <c r="K672" s="181">
        <f>SUMIFS(STIMA!$O$2:$O$48,STIMA!$G$2:$G$48,EP!K$1,STIMA!$E$2:$E$48,EP!$A672)</f>
        <v>0</v>
      </c>
      <c r="L672" s="182">
        <f t="shared" si="41"/>
        <v>0</v>
      </c>
      <c r="M672" s="183">
        <f t="shared" si="42"/>
        <v>0</v>
      </c>
      <c r="N672" s="182">
        <f t="shared" si="43"/>
        <v>0</v>
      </c>
      <c r="Q672" s="184"/>
    </row>
    <row r="673" spans="1:17" ht="12" customHeight="1" x14ac:dyDescent="0.2">
      <c r="A673" s="188" t="s">
        <v>1345</v>
      </c>
      <c r="B673" s="188" t="s">
        <v>1302</v>
      </c>
      <c r="C673" s="188" t="s">
        <v>329</v>
      </c>
      <c r="D673" s="189">
        <v>5.76</v>
      </c>
      <c r="E673" s="188" t="s">
        <v>1299</v>
      </c>
      <c r="F673" s="188" t="s">
        <v>1300</v>
      </c>
      <c r="G673" s="188" t="s">
        <v>3501</v>
      </c>
      <c r="H673" s="188" t="s">
        <v>3319</v>
      </c>
      <c r="I673" s="181">
        <f>SUMIFS(STIMA!$O$2:$O$48,STIMA!$G$2:$G$48,EP!I$1,STIMA!$E$2:$E$48,EP!$A673)</f>
        <v>0</v>
      </c>
      <c r="J673" s="182">
        <f t="shared" si="40"/>
        <v>0</v>
      </c>
      <c r="K673" s="181">
        <f>SUMIFS(STIMA!$O$2:$O$48,STIMA!$G$2:$G$48,EP!K$1,STIMA!$E$2:$E$48,EP!$A673)</f>
        <v>0</v>
      </c>
      <c r="L673" s="182">
        <f t="shared" si="41"/>
        <v>0</v>
      </c>
      <c r="M673" s="183">
        <f t="shared" si="42"/>
        <v>0</v>
      </c>
      <c r="N673" s="182">
        <f t="shared" si="43"/>
        <v>0</v>
      </c>
      <c r="Q673" s="184"/>
    </row>
    <row r="674" spans="1:17" ht="12" customHeight="1" x14ac:dyDescent="0.2">
      <c r="A674" s="188" t="s">
        <v>1346</v>
      </c>
      <c r="B674" s="188" t="s">
        <v>1304</v>
      </c>
      <c r="C674" s="190" t="s">
        <v>329</v>
      </c>
      <c r="D674" s="189">
        <v>6.84</v>
      </c>
      <c r="E674" s="188" t="s">
        <v>1299</v>
      </c>
      <c r="F674" s="188" t="s">
        <v>1300</v>
      </c>
      <c r="G674" s="188" t="s">
        <v>3501</v>
      </c>
      <c r="H674" s="188" t="s">
        <v>3319</v>
      </c>
      <c r="I674" s="181">
        <f>SUMIFS(STIMA!$O$2:$O$48,STIMA!$G$2:$G$48,EP!I$1,STIMA!$E$2:$E$48,EP!$A674)</f>
        <v>0</v>
      </c>
      <c r="J674" s="182">
        <f t="shared" si="40"/>
        <v>0</v>
      </c>
      <c r="K674" s="181">
        <f>SUMIFS(STIMA!$O$2:$O$48,STIMA!$G$2:$G$48,EP!K$1,STIMA!$E$2:$E$48,EP!$A674)</f>
        <v>0</v>
      </c>
      <c r="L674" s="182">
        <f t="shared" si="41"/>
        <v>0</v>
      </c>
      <c r="M674" s="183">
        <f t="shared" si="42"/>
        <v>0</v>
      </c>
      <c r="N674" s="182">
        <f t="shared" si="43"/>
        <v>0</v>
      </c>
      <c r="Q674" s="184"/>
    </row>
    <row r="675" spans="1:17" ht="12" customHeight="1" x14ac:dyDescent="0.2">
      <c r="A675" s="188" t="s">
        <v>1347</v>
      </c>
      <c r="B675" s="188" t="s">
        <v>1306</v>
      </c>
      <c r="C675" s="188" t="s">
        <v>329</v>
      </c>
      <c r="D675" s="189">
        <v>10.42</v>
      </c>
      <c r="E675" s="188" t="s">
        <v>1299</v>
      </c>
      <c r="F675" s="188" t="s">
        <v>1300</v>
      </c>
      <c r="G675" s="188" t="s">
        <v>3501</v>
      </c>
      <c r="H675" s="188" t="s">
        <v>3319</v>
      </c>
      <c r="I675" s="181">
        <f>SUMIFS(STIMA!$O$2:$O$48,STIMA!$G$2:$G$48,EP!I$1,STIMA!$E$2:$E$48,EP!$A675)</f>
        <v>0</v>
      </c>
      <c r="J675" s="182">
        <f t="shared" si="40"/>
        <v>0</v>
      </c>
      <c r="K675" s="181">
        <f>SUMIFS(STIMA!$O$2:$O$48,STIMA!$G$2:$G$48,EP!K$1,STIMA!$E$2:$E$48,EP!$A675)</f>
        <v>0</v>
      </c>
      <c r="L675" s="182">
        <f t="shared" si="41"/>
        <v>0</v>
      </c>
      <c r="M675" s="183">
        <f t="shared" si="42"/>
        <v>0</v>
      </c>
      <c r="N675" s="182">
        <f t="shared" si="43"/>
        <v>0</v>
      </c>
      <c r="Q675" s="186"/>
    </row>
    <row r="676" spans="1:17" ht="12" customHeight="1" x14ac:dyDescent="0.2">
      <c r="A676" s="188" t="s">
        <v>3502</v>
      </c>
      <c r="B676" s="188" t="s">
        <v>3503</v>
      </c>
      <c r="C676" s="188"/>
      <c r="D676" s="189"/>
      <c r="E676" s="188" t="s">
        <v>1299</v>
      </c>
      <c r="F676" s="188" t="s">
        <v>1300</v>
      </c>
      <c r="G676" s="188" t="s">
        <v>3501</v>
      </c>
      <c r="H676" s="188" t="s">
        <v>3319</v>
      </c>
      <c r="I676" s="181">
        <f>SUMIFS(STIMA!$O$2:$O$48,STIMA!$G$2:$G$48,EP!I$1,STIMA!$E$2:$E$48,EP!$A676)</f>
        <v>0</v>
      </c>
      <c r="J676" s="182">
        <f t="shared" si="40"/>
        <v>0</v>
      </c>
      <c r="K676" s="181">
        <f>SUMIFS(STIMA!$O$2:$O$48,STIMA!$G$2:$G$48,EP!K$1,STIMA!$E$2:$E$48,EP!$A676)</f>
        <v>0</v>
      </c>
      <c r="L676" s="182">
        <f t="shared" si="41"/>
        <v>0</v>
      </c>
      <c r="M676" s="183">
        <f t="shared" si="42"/>
        <v>0</v>
      </c>
      <c r="N676" s="182">
        <f t="shared" si="43"/>
        <v>0</v>
      </c>
      <c r="Q676" s="184"/>
    </row>
    <row r="677" spans="1:17" ht="12" customHeight="1" x14ac:dyDescent="0.2">
      <c r="A677" s="188" t="s">
        <v>3504</v>
      </c>
      <c r="B677" s="188" t="s">
        <v>1348</v>
      </c>
      <c r="C677" s="188" t="s">
        <v>176</v>
      </c>
      <c r="D677" s="189">
        <v>114.82</v>
      </c>
      <c r="E677" s="188" t="s">
        <v>1299</v>
      </c>
      <c r="F677" s="188" t="s">
        <v>1300</v>
      </c>
      <c r="G677" s="188" t="s">
        <v>3501</v>
      </c>
      <c r="H677" s="188" t="s">
        <v>3319</v>
      </c>
      <c r="I677" s="181">
        <f>SUMIFS(STIMA!$O$2:$O$48,STIMA!$G$2:$G$48,EP!I$1,STIMA!$E$2:$E$48,EP!$A677)</f>
        <v>0</v>
      </c>
      <c r="J677" s="182">
        <f t="shared" si="40"/>
        <v>0</v>
      </c>
      <c r="K677" s="181">
        <f>SUMIFS(STIMA!$O$2:$O$48,STIMA!$G$2:$G$48,EP!K$1,STIMA!$E$2:$E$48,EP!$A677)</f>
        <v>0</v>
      </c>
      <c r="L677" s="182">
        <f t="shared" si="41"/>
        <v>0</v>
      </c>
      <c r="M677" s="183">
        <f t="shared" si="42"/>
        <v>0</v>
      </c>
      <c r="N677" s="182">
        <f t="shared" si="43"/>
        <v>0</v>
      </c>
      <c r="Q677" s="184"/>
    </row>
    <row r="678" spans="1:17" ht="12" customHeight="1" x14ac:dyDescent="0.2">
      <c r="A678" s="188" t="s">
        <v>3505</v>
      </c>
      <c r="B678" s="188" t="s">
        <v>1349</v>
      </c>
      <c r="C678" s="190" t="s">
        <v>176</v>
      </c>
      <c r="D678" s="189">
        <v>123.76</v>
      </c>
      <c r="E678" s="188" t="s">
        <v>1299</v>
      </c>
      <c r="F678" s="188" t="s">
        <v>1300</v>
      </c>
      <c r="G678" s="188" t="s">
        <v>3501</v>
      </c>
      <c r="H678" s="188" t="s">
        <v>3319</v>
      </c>
      <c r="I678" s="181">
        <f>SUMIFS(STIMA!$O$2:$O$48,STIMA!$G$2:$G$48,EP!I$1,STIMA!$E$2:$E$48,EP!$A678)</f>
        <v>0</v>
      </c>
      <c r="J678" s="182">
        <f t="shared" si="40"/>
        <v>0</v>
      </c>
      <c r="K678" s="181">
        <f>SUMIFS(STIMA!$O$2:$O$48,STIMA!$G$2:$G$48,EP!K$1,STIMA!$E$2:$E$48,EP!$A678)</f>
        <v>0</v>
      </c>
      <c r="L678" s="182">
        <f t="shared" si="41"/>
        <v>0</v>
      </c>
      <c r="M678" s="183">
        <f t="shared" si="42"/>
        <v>0</v>
      </c>
      <c r="N678" s="182">
        <f t="shared" si="43"/>
        <v>0</v>
      </c>
      <c r="Q678" s="184"/>
    </row>
    <row r="679" spans="1:17" ht="12" customHeight="1" x14ac:dyDescent="0.2">
      <c r="A679" s="188" t="s">
        <v>1350</v>
      </c>
      <c r="B679" s="188" t="s">
        <v>1351</v>
      </c>
      <c r="C679" s="188"/>
      <c r="D679" s="189"/>
      <c r="E679" s="188" t="s">
        <v>1299</v>
      </c>
      <c r="F679" s="188" t="s">
        <v>1300</v>
      </c>
      <c r="G679" s="188" t="s">
        <v>3501</v>
      </c>
      <c r="H679" s="188" t="s">
        <v>3319</v>
      </c>
      <c r="I679" s="181">
        <f>SUMIFS(STIMA!$O$2:$O$48,STIMA!$G$2:$G$48,EP!I$1,STIMA!$E$2:$E$48,EP!$A679)</f>
        <v>0</v>
      </c>
      <c r="J679" s="182">
        <f t="shared" si="40"/>
        <v>0</v>
      </c>
      <c r="K679" s="181">
        <f>SUMIFS(STIMA!$O$2:$O$48,STIMA!$G$2:$G$48,EP!K$1,STIMA!$E$2:$E$48,EP!$A679)</f>
        <v>0</v>
      </c>
      <c r="L679" s="182">
        <f t="shared" si="41"/>
        <v>0</v>
      </c>
      <c r="M679" s="183">
        <f t="shared" si="42"/>
        <v>0</v>
      </c>
      <c r="N679" s="182">
        <f t="shared" si="43"/>
        <v>0</v>
      </c>
      <c r="Q679" s="184"/>
    </row>
    <row r="680" spans="1:17" ht="12" customHeight="1" x14ac:dyDescent="0.2">
      <c r="A680" s="188" t="s">
        <v>1352</v>
      </c>
      <c r="B680" s="188" t="s">
        <v>1302</v>
      </c>
      <c r="C680" s="188" t="s">
        <v>329</v>
      </c>
      <c r="D680" s="189">
        <v>1.67</v>
      </c>
      <c r="E680" s="188" t="s">
        <v>1299</v>
      </c>
      <c r="F680" s="188" t="s">
        <v>1300</v>
      </c>
      <c r="G680" s="188" t="s">
        <v>3501</v>
      </c>
      <c r="H680" s="188" t="s">
        <v>3319</v>
      </c>
      <c r="I680" s="181">
        <f>SUMIFS(STIMA!$O$2:$O$48,STIMA!$G$2:$G$48,EP!I$1,STIMA!$E$2:$E$48,EP!$A680)</f>
        <v>0</v>
      </c>
      <c r="J680" s="182">
        <f t="shared" si="40"/>
        <v>0</v>
      </c>
      <c r="K680" s="181">
        <f>SUMIFS(STIMA!$O$2:$O$48,STIMA!$G$2:$G$48,EP!K$1,STIMA!$E$2:$E$48,EP!$A680)</f>
        <v>0</v>
      </c>
      <c r="L680" s="182">
        <f t="shared" si="41"/>
        <v>0</v>
      </c>
      <c r="M680" s="183">
        <f t="shared" si="42"/>
        <v>0</v>
      </c>
      <c r="N680" s="182">
        <f t="shared" si="43"/>
        <v>0</v>
      </c>
      <c r="Q680" s="184"/>
    </row>
    <row r="681" spans="1:17" ht="12" customHeight="1" x14ac:dyDescent="0.2">
      <c r="A681" s="188" t="s">
        <v>1353</v>
      </c>
      <c r="B681" s="188" t="s">
        <v>1304</v>
      </c>
      <c r="C681" s="188" t="s">
        <v>329</v>
      </c>
      <c r="D681" s="189">
        <v>2.0499999999999998</v>
      </c>
      <c r="E681" s="188" t="s">
        <v>1299</v>
      </c>
      <c r="F681" s="188" t="s">
        <v>1300</v>
      </c>
      <c r="G681" s="188" t="s">
        <v>3501</v>
      </c>
      <c r="H681" s="188" t="s">
        <v>3319</v>
      </c>
      <c r="I681" s="181">
        <f>SUMIFS(STIMA!$O$2:$O$48,STIMA!$G$2:$G$48,EP!I$1,STIMA!$E$2:$E$48,EP!$A681)</f>
        <v>0</v>
      </c>
      <c r="J681" s="182">
        <f t="shared" si="40"/>
        <v>0</v>
      </c>
      <c r="K681" s="181">
        <f>SUMIFS(STIMA!$O$2:$O$48,STIMA!$G$2:$G$48,EP!K$1,STIMA!$E$2:$E$48,EP!$A681)</f>
        <v>0</v>
      </c>
      <c r="L681" s="182">
        <f t="shared" si="41"/>
        <v>0</v>
      </c>
      <c r="M681" s="183">
        <f t="shared" si="42"/>
        <v>0</v>
      </c>
      <c r="N681" s="182">
        <f t="shared" si="43"/>
        <v>0</v>
      </c>
      <c r="Q681" s="184"/>
    </row>
    <row r="682" spans="1:17" ht="12" customHeight="1" x14ac:dyDescent="0.2">
      <c r="A682" s="188" t="s">
        <v>1354</v>
      </c>
      <c r="B682" s="188" t="s">
        <v>1306</v>
      </c>
      <c r="C682" s="190" t="s">
        <v>329</v>
      </c>
      <c r="D682" s="189">
        <v>3.32</v>
      </c>
      <c r="E682" s="188" t="s">
        <v>1299</v>
      </c>
      <c r="F682" s="188" t="s">
        <v>1300</v>
      </c>
      <c r="G682" s="188" t="s">
        <v>3501</v>
      </c>
      <c r="H682" s="188" t="s">
        <v>3319</v>
      </c>
      <c r="I682" s="181">
        <f>SUMIFS(STIMA!$O$2:$O$48,STIMA!$G$2:$G$48,EP!I$1,STIMA!$E$2:$E$48,EP!$A682)</f>
        <v>0</v>
      </c>
      <c r="J682" s="182">
        <f t="shared" si="40"/>
        <v>0</v>
      </c>
      <c r="K682" s="181">
        <f>SUMIFS(STIMA!$O$2:$O$48,STIMA!$G$2:$G$48,EP!K$1,STIMA!$E$2:$E$48,EP!$A682)</f>
        <v>0</v>
      </c>
      <c r="L682" s="182">
        <f t="shared" si="41"/>
        <v>0</v>
      </c>
      <c r="M682" s="183">
        <f t="shared" si="42"/>
        <v>0</v>
      </c>
      <c r="N682" s="182">
        <f t="shared" si="43"/>
        <v>0</v>
      </c>
      <c r="Q682" s="184"/>
    </row>
    <row r="683" spans="1:17" ht="12" customHeight="1" x14ac:dyDescent="0.2">
      <c r="A683" s="188" t="s">
        <v>1355</v>
      </c>
      <c r="B683" s="188" t="s">
        <v>1310</v>
      </c>
      <c r="C683" s="188" t="s">
        <v>176</v>
      </c>
      <c r="D683" s="189">
        <v>13.67</v>
      </c>
      <c r="E683" s="188" t="s">
        <v>1299</v>
      </c>
      <c r="F683" s="188" t="s">
        <v>1300</v>
      </c>
      <c r="G683" s="188" t="s">
        <v>3501</v>
      </c>
      <c r="H683" s="188" t="s">
        <v>3319</v>
      </c>
      <c r="I683" s="181">
        <f>SUMIFS(STIMA!$O$2:$O$48,STIMA!$G$2:$G$48,EP!I$1,STIMA!$E$2:$E$48,EP!$A683)</f>
        <v>0</v>
      </c>
      <c r="J683" s="182">
        <f t="shared" si="40"/>
        <v>0</v>
      </c>
      <c r="K683" s="181">
        <f>SUMIFS(STIMA!$O$2:$O$48,STIMA!$G$2:$G$48,EP!K$1,STIMA!$E$2:$E$48,EP!$A683)</f>
        <v>0</v>
      </c>
      <c r="L683" s="182">
        <f t="shared" si="41"/>
        <v>0</v>
      </c>
      <c r="M683" s="183">
        <f t="shared" si="42"/>
        <v>0</v>
      </c>
      <c r="N683" s="182">
        <f t="shared" si="43"/>
        <v>0</v>
      </c>
      <c r="Q683" s="184"/>
    </row>
    <row r="684" spans="1:17" ht="12" customHeight="1" x14ac:dyDescent="0.2">
      <c r="A684" s="188" t="s">
        <v>1356</v>
      </c>
      <c r="B684" s="188" t="s">
        <v>1357</v>
      </c>
      <c r="C684" s="188"/>
      <c r="D684" s="189"/>
      <c r="E684" s="188" t="s">
        <v>1299</v>
      </c>
      <c r="F684" s="188" t="s">
        <v>1300</v>
      </c>
      <c r="G684" s="188" t="s">
        <v>3501</v>
      </c>
      <c r="H684" s="188" t="s">
        <v>3319</v>
      </c>
      <c r="I684" s="181">
        <f>SUMIFS(STIMA!$O$2:$O$48,STIMA!$G$2:$G$48,EP!I$1,STIMA!$E$2:$E$48,EP!$A684)</f>
        <v>0</v>
      </c>
      <c r="J684" s="182">
        <f t="shared" si="40"/>
        <v>0</v>
      </c>
      <c r="K684" s="181">
        <f>SUMIFS(STIMA!$O$2:$O$48,STIMA!$G$2:$G$48,EP!K$1,STIMA!$E$2:$E$48,EP!$A684)</f>
        <v>0</v>
      </c>
      <c r="L684" s="182">
        <f t="shared" si="41"/>
        <v>0</v>
      </c>
      <c r="M684" s="183">
        <f t="shared" si="42"/>
        <v>0</v>
      </c>
      <c r="N684" s="182">
        <f t="shared" si="43"/>
        <v>0</v>
      </c>
      <c r="Q684" s="184"/>
    </row>
    <row r="685" spans="1:17" ht="12" customHeight="1" x14ac:dyDescent="0.2">
      <c r="A685" s="188" t="s">
        <v>1358</v>
      </c>
      <c r="B685" s="188" t="s">
        <v>1302</v>
      </c>
      <c r="C685" s="190" t="s">
        <v>329</v>
      </c>
      <c r="D685" s="189">
        <v>2.0499999999999998</v>
      </c>
      <c r="E685" s="188" t="s">
        <v>1299</v>
      </c>
      <c r="F685" s="188" t="s">
        <v>1300</v>
      </c>
      <c r="G685" s="188" t="s">
        <v>3501</v>
      </c>
      <c r="H685" s="188" t="s">
        <v>3319</v>
      </c>
      <c r="I685" s="181">
        <f>SUMIFS(STIMA!$O$2:$O$48,STIMA!$G$2:$G$48,EP!I$1,STIMA!$E$2:$E$48,EP!$A685)</f>
        <v>0</v>
      </c>
      <c r="J685" s="182">
        <f t="shared" si="40"/>
        <v>0</v>
      </c>
      <c r="K685" s="181">
        <f>SUMIFS(STIMA!$O$2:$O$48,STIMA!$G$2:$G$48,EP!K$1,STIMA!$E$2:$E$48,EP!$A685)</f>
        <v>0</v>
      </c>
      <c r="L685" s="182">
        <f t="shared" si="41"/>
        <v>0</v>
      </c>
      <c r="M685" s="183">
        <f t="shared" si="42"/>
        <v>0</v>
      </c>
      <c r="N685" s="182">
        <f t="shared" si="43"/>
        <v>0</v>
      </c>
      <c r="Q685" s="184"/>
    </row>
    <row r="686" spans="1:17" ht="12" customHeight="1" x14ac:dyDescent="0.2">
      <c r="A686" s="188" t="s">
        <v>1359</v>
      </c>
      <c r="B686" s="188" t="s">
        <v>1304</v>
      </c>
      <c r="C686" s="188" t="s">
        <v>329</v>
      </c>
      <c r="D686" s="189">
        <v>2.5299999999999998</v>
      </c>
      <c r="E686" s="188" t="s">
        <v>1299</v>
      </c>
      <c r="F686" s="188" t="s">
        <v>1300</v>
      </c>
      <c r="G686" s="188" t="s">
        <v>3501</v>
      </c>
      <c r="H686" s="188" t="s">
        <v>3319</v>
      </c>
      <c r="I686" s="181">
        <f>SUMIFS(STIMA!$O$2:$O$48,STIMA!$G$2:$G$48,EP!I$1,STIMA!$E$2:$E$48,EP!$A686)</f>
        <v>0</v>
      </c>
      <c r="J686" s="182">
        <f t="shared" si="40"/>
        <v>0</v>
      </c>
      <c r="K686" s="181">
        <f>SUMIFS(STIMA!$O$2:$O$48,STIMA!$G$2:$G$48,EP!K$1,STIMA!$E$2:$E$48,EP!$A686)</f>
        <v>0</v>
      </c>
      <c r="L686" s="182">
        <f t="shared" si="41"/>
        <v>0</v>
      </c>
      <c r="M686" s="183">
        <f t="shared" si="42"/>
        <v>0</v>
      </c>
      <c r="N686" s="182">
        <f t="shared" si="43"/>
        <v>0</v>
      </c>
      <c r="Q686" s="184"/>
    </row>
    <row r="687" spans="1:17" ht="12" customHeight="1" x14ac:dyDescent="0.2">
      <c r="A687" s="188" t="s">
        <v>1360</v>
      </c>
      <c r="B687" s="188" t="s">
        <v>1306</v>
      </c>
      <c r="C687" s="188" t="s">
        <v>329</v>
      </c>
      <c r="D687" s="189">
        <v>4.12</v>
      </c>
      <c r="E687" s="188" t="s">
        <v>1299</v>
      </c>
      <c r="F687" s="188" t="s">
        <v>1300</v>
      </c>
      <c r="G687" s="188" t="s">
        <v>3501</v>
      </c>
      <c r="H687" s="188" t="s">
        <v>3319</v>
      </c>
      <c r="I687" s="181">
        <f>SUMIFS(STIMA!$O$2:$O$48,STIMA!$G$2:$G$48,EP!I$1,STIMA!$E$2:$E$48,EP!$A687)</f>
        <v>0</v>
      </c>
      <c r="J687" s="182">
        <f t="shared" si="40"/>
        <v>0</v>
      </c>
      <c r="K687" s="181">
        <f>SUMIFS(STIMA!$O$2:$O$48,STIMA!$G$2:$G$48,EP!K$1,STIMA!$E$2:$E$48,EP!$A687)</f>
        <v>0</v>
      </c>
      <c r="L687" s="182">
        <f t="shared" si="41"/>
        <v>0</v>
      </c>
      <c r="M687" s="183">
        <f t="shared" si="42"/>
        <v>0</v>
      </c>
      <c r="N687" s="182">
        <f t="shared" si="43"/>
        <v>0</v>
      </c>
      <c r="Q687" s="184"/>
    </row>
    <row r="688" spans="1:17" ht="12" customHeight="1" x14ac:dyDescent="0.2">
      <c r="A688" s="188" t="s">
        <v>1361</v>
      </c>
      <c r="B688" s="188" t="s">
        <v>1310</v>
      </c>
      <c r="C688" s="190" t="s">
        <v>176</v>
      </c>
      <c r="D688" s="189">
        <v>17.04</v>
      </c>
      <c r="E688" s="188" t="s">
        <v>1299</v>
      </c>
      <c r="F688" s="188" t="s">
        <v>1300</v>
      </c>
      <c r="G688" s="188" t="s">
        <v>3501</v>
      </c>
      <c r="H688" s="188" t="s">
        <v>3319</v>
      </c>
      <c r="I688" s="181">
        <f>SUMIFS(STIMA!$O$2:$O$48,STIMA!$G$2:$G$48,EP!I$1,STIMA!$E$2:$E$48,EP!$A688)</f>
        <v>0</v>
      </c>
      <c r="J688" s="182">
        <f t="shared" si="40"/>
        <v>0</v>
      </c>
      <c r="K688" s="181">
        <f>SUMIFS(STIMA!$O$2:$O$48,STIMA!$G$2:$G$48,EP!K$1,STIMA!$E$2:$E$48,EP!$A688)</f>
        <v>0</v>
      </c>
      <c r="L688" s="182">
        <f t="shared" si="41"/>
        <v>0</v>
      </c>
      <c r="M688" s="183">
        <f t="shared" si="42"/>
        <v>0</v>
      </c>
      <c r="N688" s="182">
        <f t="shared" si="43"/>
        <v>0</v>
      </c>
      <c r="Q688" s="184"/>
    </row>
    <row r="689" spans="1:17" ht="12" customHeight="1" x14ac:dyDescent="0.2">
      <c r="A689" s="188" t="s">
        <v>1362</v>
      </c>
      <c r="B689" s="188" t="s">
        <v>1363</v>
      </c>
      <c r="C689" s="188"/>
      <c r="D689" s="189"/>
      <c r="E689" s="188" t="s">
        <v>1299</v>
      </c>
      <c r="F689" s="188" t="s">
        <v>1300</v>
      </c>
      <c r="G689" s="188" t="s">
        <v>3501</v>
      </c>
      <c r="H689" s="188" t="s">
        <v>3319</v>
      </c>
      <c r="I689" s="181">
        <f>SUMIFS(STIMA!$O$2:$O$48,STIMA!$G$2:$G$48,EP!I$1,STIMA!$E$2:$E$48,EP!$A689)</f>
        <v>0</v>
      </c>
      <c r="J689" s="182">
        <f t="shared" si="40"/>
        <v>0</v>
      </c>
      <c r="K689" s="181">
        <f>SUMIFS(STIMA!$O$2:$O$48,STIMA!$G$2:$G$48,EP!K$1,STIMA!$E$2:$E$48,EP!$A689)</f>
        <v>0</v>
      </c>
      <c r="L689" s="182">
        <f t="shared" si="41"/>
        <v>0</v>
      </c>
      <c r="M689" s="183">
        <f t="shared" si="42"/>
        <v>0</v>
      </c>
      <c r="N689" s="182">
        <f t="shared" si="43"/>
        <v>0</v>
      </c>
      <c r="Q689" s="184"/>
    </row>
    <row r="690" spans="1:17" ht="12" customHeight="1" x14ac:dyDescent="0.2">
      <c r="A690" s="188" t="s">
        <v>1364</v>
      </c>
      <c r="B690" s="188" t="s">
        <v>1302</v>
      </c>
      <c r="C690" s="188" t="s">
        <v>329</v>
      </c>
      <c r="D690" s="189">
        <v>1.03</v>
      </c>
      <c r="E690" s="188" t="s">
        <v>1299</v>
      </c>
      <c r="F690" s="188" t="s">
        <v>1300</v>
      </c>
      <c r="G690" s="188" t="s">
        <v>3501</v>
      </c>
      <c r="H690" s="188" t="s">
        <v>3319</v>
      </c>
      <c r="I690" s="181">
        <f>SUMIFS(STIMA!$O$2:$O$48,STIMA!$G$2:$G$48,EP!I$1,STIMA!$E$2:$E$48,EP!$A690)</f>
        <v>0</v>
      </c>
      <c r="J690" s="182">
        <f t="shared" si="40"/>
        <v>0</v>
      </c>
      <c r="K690" s="181">
        <f>SUMIFS(STIMA!$O$2:$O$48,STIMA!$G$2:$G$48,EP!K$1,STIMA!$E$2:$E$48,EP!$A690)</f>
        <v>0</v>
      </c>
      <c r="L690" s="182">
        <f t="shared" si="41"/>
        <v>0</v>
      </c>
      <c r="M690" s="183">
        <f t="shared" si="42"/>
        <v>0</v>
      </c>
      <c r="N690" s="182">
        <f t="shared" si="43"/>
        <v>0</v>
      </c>
      <c r="Q690" s="184"/>
    </row>
    <row r="691" spans="1:17" ht="12" customHeight="1" x14ac:dyDescent="0.2">
      <c r="A691" s="188" t="s">
        <v>1365</v>
      </c>
      <c r="B691" s="188" t="s">
        <v>1304</v>
      </c>
      <c r="C691" s="188" t="s">
        <v>329</v>
      </c>
      <c r="D691" s="189">
        <v>1.26</v>
      </c>
      <c r="E691" s="188" t="s">
        <v>1299</v>
      </c>
      <c r="F691" s="188" t="s">
        <v>1300</v>
      </c>
      <c r="G691" s="188" t="s">
        <v>3501</v>
      </c>
      <c r="H691" s="188" t="s">
        <v>3319</v>
      </c>
      <c r="I691" s="181">
        <f>SUMIFS(STIMA!$O$2:$O$48,STIMA!$G$2:$G$48,EP!I$1,STIMA!$E$2:$E$48,EP!$A691)</f>
        <v>0</v>
      </c>
      <c r="J691" s="182">
        <f t="shared" si="40"/>
        <v>0</v>
      </c>
      <c r="K691" s="181">
        <f>SUMIFS(STIMA!$O$2:$O$48,STIMA!$G$2:$G$48,EP!K$1,STIMA!$E$2:$E$48,EP!$A691)</f>
        <v>0</v>
      </c>
      <c r="L691" s="182">
        <f t="shared" si="41"/>
        <v>0</v>
      </c>
      <c r="M691" s="183">
        <f t="shared" si="42"/>
        <v>0</v>
      </c>
      <c r="N691" s="182">
        <f t="shared" si="43"/>
        <v>0</v>
      </c>
      <c r="Q691" s="184"/>
    </row>
    <row r="692" spans="1:17" ht="12" customHeight="1" x14ac:dyDescent="0.2">
      <c r="A692" s="188" t="s">
        <v>1366</v>
      </c>
      <c r="B692" s="188" t="s">
        <v>1306</v>
      </c>
      <c r="C692" s="190" t="s">
        <v>329</v>
      </c>
      <c r="D692" s="189">
        <v>2.0499999999999998</v>
      </c>
      <c r="E692" s="188" t="s">
        <v>1299</v>
      </c>
      <c r="F692" s="188" t="s">
        <v>1300</v>
      </c>
      <c r="G692" s="188" t="s">
        <v>3501</v>
      </c>
      <c r="H692" s="188" t="s">
        <v>3319</v>
      </c>
      <c r="I692" s="181">
        <f>SUMIFS(STIMA!$O$2:$O$48,STIMA!$G$2:$G$48,EP!I$1,STIMA!$E$2:$E$48,EP!$A692)</f>
        <v>0</v>
      </c>
      <c r="J692" s="182">
        <f t="shared" si="40"/>
        <v>0</v>
      </c>
      <c r="K692" s="181">
        <f>SUMIFS(STIMA!$O$2:$O$48,STIMA!$G$2:$G$48,EP!K$1,STIMA!$E$2:$E$48,EP!$A692)</f>
        <v>0</v>
      </c>
      <c r="L692" s="182">
        <f t="shared" si="41"/>
        <v>0</v>
      </c>
      <c r="M692" s="183">
        <f t="shared" si="42"/>
        <v>0</v>
      </c>
      <c r="N692" s="182">
        <f t="shared" si="43"/>
        <v>0</v>
      </c>
      <c r="Q692" s="184"/>
    </row>
    <row r="693" spans="1:17" ht="12" customHeight="1" x14ac:dyDescent="0.2">
      <c r="A693" s="188" t="s">
        <v>1367</v>
      </c>
      <c r="B693" s="188" t="s">
        <v>1310</v>
      </c>
      <c r="C693" s="188" t="s">
        <v>176</v>
      </c>
      <c r="D693" s="189">
        <v>8.27</v>
      </c>
      <c r="E693" s="188" t="s">
        <v>1299</v>
      </c>
      <c r="F693" s="188" t="s">
        <v>1300</v>
      </c>
      <c r="G693" s="188" t="s">
        <v>3501</v>
      </c>
      <c r="H693" s="188" t="s">
        <v>3319</v>
      </c>
      <c r="I693" s="181">
        <f>SUMIFS(STIMA!$O$2:$O$48,STIMA!$G$2:$G$48,EP!I$1,STIMA!$E$2:$E$48,EP!$A693)</f>
        <v>0</v>
      </c>
      <c r="J693" s="182">
        <f t="shared" si="40"/>
        <v>0</v>
      </c>
      <c r="K693" s="181">
        <f>SUMIFS(STIMA!$O$2:$O$48,STIMA!$G$2:$G$48,EP!K$1,STIMA!$E$2:$E$48,EP!$A693)</f>
        <v>0</v>
      </c>
      <c r="L693" s="182">
        <f t="shared" si="41"/>
        <v>0</v>
      </c>
      <c r="M693" s="183">
        <f t="shared" si="42"/>
        <v>0</v>
      </c>
      <c r="N693" s="182">
        <f t="shared" si="43"/>
        <v>0</v>
      </c>
      <c r="Q693" s="184"/>
    </row>
    <row r="694" spans="1:17" ht="12" customHeight="1" x14ac:dyDescent="0.2">
      <c r="A694" s="188" t="s">
        <v>1368</v>
      </c>
      <c r="B694" s="188" t="s">
        <v>1369</v>
      </c>
      <c r="C694" s="188"/>
      <c r="D694" s="189"/>
      <c r="E694" s="188" t="s">
        <v>1299</v>
      </c>
      <c r="F694" s="188" t="s">
        <v>1300</v>
      </c>
      <c r="G694" s="188" t="s">
        <v>3501</v>
      </c>
      <c r="H694" s="188" t="s">
        <v>3319</v>
      </c>
      <c r="I694" s="181">
        <f>SUMIFS(STIMA!$O$2:$O$48,STIMA!$G$2:$G$48,EP!I$1,STIMA!$E$2:$E$48,EP!$A694)</f>
        <v>0</v>
      </c>
      <c r="J694" s="182">
        <f t="shared" si="40"/>
        <v>0</v>
      </c>
      <c r="K694" s="181">
        <f>SUMIFS(STIMA!$O$2:$O$48,STIMA!$G$2:$G$48,EP!K$1,STIMA!$E$2:$E$48,EP!$A694)</f>
        <v>0</v>
      </c>
      <c r="L694" s="182">
        <f t="shared" si="41"/>
        <v>0</v>
      </c>
      <c r="M694" s="183">
        <f t="shared" si="42"/>
        <v>0</v>
      </c>
      <c r="N694" s="182">
        <f t="shared" si="43"/>
        <v>0</v>
      </c>
      <c r="Q694" s="184"/>
    </row>
    <row r="695" spans="1:17" ht="12" customHeight="1" x14ac:dyDescent="0.2">
      <c r="A695" s="188" t="s">
        <v>1370</v>
      </c>
      <c r="B695" s="188" t="s">
        <v>1302</v>
      </c>
      <c r="C695" s="188" t="s">
        <v>329</v>
      </c>
      <c r="D695" s="189">
        <v>1.21</v>
      </c>
      <c r="E695" s="188" t="s">
        <v>1299</v>
      </c>
      <c r="F695" s="188" t="s">
        <v>1300</v>
      </c>
      <c r="G695" s="188" t="s">
        <v>3501</v>
      </c>
      <c r="H695" s="188" t="s">
        <v>3319</v>
      </c>
      <c r="I695" s="181">
        <f>SUMIFS(STIMA!$O$2:$O$48,STIMA!$G$2:$G$48,EP!I$1,STIMA!$E$2:$E$48,EP!$A695)</f>
        <v>0</v>
      </c>
      <c r="J695" s="182">
        <f t="shared" si="40"/>
        <v>0</v>
      </c>
      <c r="K695" s="181">
        <f>SUMIFS(STIMA!$O$2:$O$48,STIMA!$G$2:$G$48,EP!K$1,STIMA!$E$2:$E$48,EP!$A695)</f>
        <v>0</v>
      </c>
      <c r="L695" s="182">
        <f t="shared" si="41"/>
        <v>0</v>
      </c>
      <c r="M695" s="183">
        <f t="shared" si="42"/>
        <v>0</v>
      </c>
      <c r="N695" s="182">
        <f t="shared" si="43"/>
        <v>0</v>
      </c>
      <c r="Q695" s="184"/>
    </row>
    <row r="696" spans="1:17" ht="12" customHeight="1" x14ac:dyDescent="0.2">
      <c r="A696" s="188" t="s">
        <v>1371</v>
      </c>
      <c r="B696" s="188" t="s">
        <v>1304</v>
      </c>
      <c r="C696" s="190" t="s">
        <v>329</v>
      </c>
      <c r="D696" s="189">
        <v>1.5</v>
      </c>
      <c r="E696" s="188" t="s">
        <v>1299</v>
      </c>
      <c r="F696" s="188" t="s">
        <v>1300</v>
      </c>
      <c r="G696" s="188" t="s">
        <v>3501</v>
      </c>
      <c r="H696" s="188" t="s">
        <v>3319</v>
      </c>
      <c r="I696" s="181">
        <f>SUMIFS(STIMA!$O$2:$O$48,STIMA!$G$2:$G$48,EP!I$1,STIMA!$E$2:$E$48,EP!$A696)</f>
        <v>0</v>
      </c>
      <c r="J696" s="182">
        <f t="shared" si="40"/>
        <v>0</v>
      </c>
      <c r="K696" s="181">
        <f>SUMIFS(STIMA!$O$2:$O$48,STIMA!$G$2:$G$48,EP!K$1,STIMA!$E$2:$E$48,EP!$A696)</f>
        <v>0</v>
      </c>
      <c r="L696" s="182">
        <f t="shared" si="41"/>
        <v>0</v>
      </c>
      <c r="M696" s="183">
        <f t="shared" si="42"/>
        <v>0</v>
      </c>
      <c r="N696" s="182">
        <f t="shared" si="43"/>
        <v>0</v>
      </c>
      <c r="Q696" s="184"/>
    </row>
    <row r="697" spans="1:17" ht="12" customHeight="1" x14ac:dyDescent="0.2">
      <c r="A697" s="188" t="s">
        <v>1372</v>
      </c>
      <c r="B697" s="188" t="s">
        <v>1306</v>
      </c>
      <c r="C697" s="188" t="s">
        <v>329</v>
      </c>
      <c r="D697" s="189">
        <v>2.44</v>
      </c>
      <c r="E697" s="188" t="s">
        <v>1299</v>
      </c>
      <c r="F697" s="188" t="s">
        <v>1300</v>
      </c>
      <c r="G697" s="188" t="s">
        <v>3501</v>
      </c>
      <c r="H697" s="188" t="s">
        <v>3319</v>
      </c>
      <c r="I697" s="181">
        <f>SUMIFS(STIMA!$O$2:$O$48,STIMA!$G$2:$G$48,EP!I$1,STIMA!$E$2:$E$48,EP!$A697)</f>
        <v>0</v>
      </c>
      <c r="J697" s="182">
        <f t="shared" si="40"/>
        <v>0</v>
      </c>
      <c r="K697" s="181">
        <f>SUMIFS(STIMA!$O$2:$O$48,STIMA!$G$2:$G$48,EP!K$1,STIMA!$E$2:$E$48,EP!$A697)</f>
        <v>0</v>
      </c>
      <c r="L697" s="182">
        <f t="shared" si="41"/>
        <v>0</v>
      </c>
      <c r="M697" s="183">
        <f t="shared" si="42"/>
        <v>0</v>
      </c>
      <c r="N697" s="182">
        <f t="shared" si="43"/>
        <v>0</v>
      </c>
      <c r="Q697" s="184"/>
    </row>
    <row r="698" spans="1:17" ht="12" customHeight="1" x14ac:dyDescent="0.2">
      <c r="A698" s="188" t="s">
        <v>1373</v>
      </c>
      <c r="B698" s="188" t="s">
        <v>1310</v>
      </c>
      <c r="C698" s="188" t="s">
        <v>176</v>
      </c>
      <c r="D698" s="189">
        <v>9.84</v>
      </c>
      <c r="E698" s="188" t="s">
        <v>1299</v>
      </c>
      <c r="F698" s="188" t="s">
        <v>1300</v>
      </c>
      <c r="G698" s="188" t="s">
        <v>3501</v>
      </c>
      <c r="H698" s="188" t="s">
        <v>3319</v>
      </c>
      <c r="I698" s="181">
        <f>SUMIFS(STIMA!$O$2:$O$48,STIMA!$G$2:$G$48,EP!I$1,STIMA!$E$2:$E$48,EP!$A698)</f>
        <v>0</v>
      </c>
      <c r="J698" s="182">
        <f t="shared" si="40"/>
        <v>0</v>
      </c>
      <c r="K698" s="181">
        <f>SUMIFS(STIMA!$O$2:$O$48,STIMA!$G$2:$G$48,EP!K$1,STIMA!$E$2:$E$48,EP!$A698)</f>
        <v>0</v>
      </c>
      <c r="L698" s="182">
        <f t="shared" si="41"/>
        <v>0</v>
      </c>
      <c r="M698" s="183">
        <f t="shared" si="42"/>
        <v>0</v>
      </c>
      <c r="N698" s="182">
        <f t="shared" si="43"/>
        <v>0</v>
      </c>
      <c r="Q698" s="184"/>
    </row>
    <row r="699" spans="1:17" ht="12" customHeight="1" x14ac:dyDescent="0.2">
      <c r="A699" s="188" t="s">
        <v>1374</v>
      </c>
      <c r="B699" s="188" t="s">
        <v>1375</v>
      </c>
      <c r="C699" s="188" t="s">
        <v>37</v>
      </c>
      <c r="D699" s="189">
        <v>15</v>
      </c>
      <c r="E699" s="188" t="s">
        <v>1299</v>
      </c>
      <c r="F699" s="188" t="s">
        <v>1300</v>
      </c>
      <c r="G699" s="188" t="s">
        <v>3501</v>
      </c>
      <c r="H699" s="188" t="s">
        <v>3319</v>
      </c>
      <c r="I699" s="181">
        <f>SUMIFS(STIMA!$O$2:$O$48,STIMA!$G$2:$G$48,EP!I$1,STIMA!$E$2:$E$48,EP!$A699)</f>
        <v>0</v>
      </c>
      <c r="J699" s="182">
        <f t="shared" si="40"/>
        <v>0</v>
      </c>
      <c r="K699" s="181">
        <f>SUMIFS(STIMA!$O$2:$O$48,STIMA!$G$2:$G$48,EP!K$1,STIMA!$E$2:$E$48,EP!$A699)</f>
        <v>0</v>
      </c>
      <c r="L699" s="182">
        <f t="shared" si="41"/>
        <v>0</v>
      </c>
      <c r="M699" s="183">
        <f t="shared" si="42"/>
        <v>0</v>
      </c>
      <c r="N699" s="182">
        <f t="shared" si="43"/>
        <v>0</v>
      </c>
      <c r="Q699" s="184"/>
    </row>
    <row r="700" spans="1:17" ht="12" customHeight="1" x14ac:dyDescent="0.2">
      <c r="A700" s="188" t="s">
        <v>1376</v>
      </c>
      <c r="B700" s="188" t="s">
        <v>3506</v>
      </c>
      <c r="C700" s="190"/>
      <c r="D700" s="189">
        <v>0</v>
      </c>
      <c r="E700" s="188" t="s">
        <v>1377</v>
      </c>
      <c r="F700" s="188" t="s">
        <v>1378</v>
      </c>
      <c r="G700" s="188" t="s">
        <v>3501</v>
      </c>
      <c r="H700" s="188" t="s">
        <v>3319</v>
      </c>
      <c r="I700" s="181">
        <f>SUMIFS(STIMA!$O$2:$O$48,STIMA!$G$2:$G$48,EP!I$1,STIMA!$E$2:$E$48,EP!$A700)</f>
        <v>0</v>
      </c>
      <c r="J700" s="182">
        <f t="shared" si="40"/>
        <v>0</v>
      </c>
      <c r="K700" s="181">
        <f>SUMIFS(STIMA!$O$2:$O$48,STIMA!$G$2:$G$48,EP!K$1,STIMA!$E$2:$E$48,EP!$A700)</f>
        <v>0</v>
      </c>
      <c r="L700" s="182">
        <f t="shared" si="41"/>
        <v>0</v>
      </c>
      <c r="M700" s="183">
        <f t="shared" si="42"/>
        <v>0</v>
      </c>
      <c r="N700" s="182">
        <f t="shared" si="43"/>
        <v>0</v>
      </c>
      <c r="Q700" s="184"/>
    </row>
    <row r="701" spans="1:17" ht="12" customHeight="1" x14ac:dyDescent="0.2">
      <c r="A701" s="188" t="s">
        <v>1379</v>
      </c>
      <c r="B701" s="188" t="s">
        <v>1380</v>
      </c>
      <c r="C701" s="188" t="s">
        <v>427</v>
      </c>
      <c r="D701" s="189">
        <v>25.84</v>
      </c>
      <c r="E701" s="188" t="s">
        <v>1377</v>
      </c>
      <c r="F701" s="188" t="s">
        <v>1378</v>
      </c>
      <c r="G701" s="188" t="s">
        <v>3501</v>
      </c>
      <c r="H701" s="188" t="s">
        <v>3319</v>
      </c>
      <c r="I701" s="181">
        <f>SUMIFS(STIMA!$O$2:$O$48,STIMA!$G$2:$G$48,EP!I$1,STIMA!$E$2:$E$48,EP!$A701)</f>
        <v>0</v>
      </c>
      <c r="J701" s="182">
        <f t="shared" si="40"/>
        <v>0</v>
      </c>
      <c r="K701" s="181">
        <f>SUMIFS(STIMA!$O$2:$O$48,STIMA!$G$2:$G$48,EP!K$1,STIMA!$E$2:$E$48,EP!$A701)</f>
        <v>0</v>
      </c>
      <c r="L701" s="182">
        <f t="shared" si="41"/>
        <v>0</v>
      </c>
      <c r="M701" s="183">
        <f t="shared" si="42"/>
        <v>0</v>
      </c>
      <c r="N701" s="182">
        <f t="shared" si="43"/>
        <v>0</v>
      </c>
      <c r="Q701" s="184"/>
    </row>
    <row r="702" spans="1:17" ht="12" customHeight="1" x14ac:dyDescent="0.2">
      <c r="A702" s="188" t="s">
        <v>1381</v>
      </c>
      <c r="B702" s="188" t="s">
        <v>1382</v>
      </c>
      <c r="C702" s="188" t="s">
        <v>427</v>
      </c>
      <c r="D702" s="189">
        <v>41.71</v>
      </c>
      <c r="E702" s="188" t="s">
        <v>1377</v>
      </c>
      <c r="F702" s="188" t="s">
        <v>1378</v>
      </c>
      <c r="G702" s="188" t="s">
        <v>3501</v>
      </c>
      <c r="H702" s="188" t="s">
        <v>3319</v>
      </c>
      <c r="I702" s="181">
        <f>SUMIFS(STIMA!$O$2:$O$48,STIMA!$G$2:$G$48,EP!I$1,STIMA!$E$2:$E$48,EP!$A702)</f>
        <v>0</v>
      </c>
      <c r="J702" s="182">
        <f t="shared" si="40"/>
        <v>0</v>
      </c>
      <c r="K702" s="181">
        <f>SUMIFS(STIMA!$O$2:$O$48,STIMA!$G$2:$G$48,EP!K$1,STIMA!$E$2:$E$48,EP!$A702)</f>
        <v>0</v>
      </c>
      <c r="L702" s="182">
        <f t="shared" si="41"/>
        <v>0</v>
      </c>
      <c r="M702" s="183">
        <f t="shared" si="42"/>
        <v>0</v>
      </c>
      <c r="N702" s="182">
        <f t="shared" si="43"/>
        <v>0</v>
      </c>
      <c r="Q702" s="184"/>
    </row>
    <row r="703" spans="1:17" ht="12" customHeight="1" x14ac:dyDescent="0.2">
      <c r="A703" s="188" t="s">
        <v>1383</v>
      </c>
      <c r="B703" s="188" t="s">
        <v>1384</v>
      </c>
      <c r="C703" s="188" t="s">
        <v>427</v>
      </c>
      <c r="D703" s="189">
        <v>82.39</v>
      </c>
      <c r="E703" s="188" t="s">
        <v>1377</v>
      </c>
      <c r="F703" s="188" t="s">
        <v>1378</v>
      </c>
      <c r="G703" s="188" t="s">
        <v>3501</v>
      </c>
      <c r="H703" s="188" t="s">
        <v>3319</v>
      </c>
      <c r="I703" s="181">
        <f>SUMIFS(STIMA!$O$2:$O$48,STIMA!$G$2:$G$48,EP!I$1,STIMA!$E$2:$E$48,EP!$A703)</f>
        <v>0</v>
      </c>
      <c r="J703" s="182">
        <f t="shared" si="40"/>
        <v>0</v>
      </c>
      <c r="K703" s="181">
        <f>SUMIFS(STIMA!$O$2:$O$48,STIMA!$G$2:$G$48,EP!K$1,STIMA!$E$2:$E$48,EP!$A703)</f>
        <v>0</v>
      </c>
      <c r="L703" s="182">
        <f t="shared" si="41"/>
        <v>0</v>
      </c>
      <c r="M703" s="183">
        <f t="shared" si="42"/>
        <v>0</v>
      </c>
      <c r="N703" s="182">
        <f t="shared" si="43"/>
        <v>0</v>
      </c>
      <c r="Q703" s="184"/>
    </row>
    <row r="704" spans="1:17" ht="12" customHeight="1" x14ac:dyDescent="0.2">
      <c r="A704" s="188" t="s">
        <v>1385</v>
      </c>
      <c r="B704" s="188" t="s">
        <v>3507</v>
      </c>
      <c r="C704" s="190"/>
      <c r="D704" s="189">
        <v>0</v>
      </c>
      <c r="E704" s="188" t="s">
        <v>1377</v>
      </c>
      <c r="F704" s="188" t="s">
        <v>1378</v>
      </c>
      <c r="G704" s="188" t="s">
        <v>3501</v>
      </c>
      <c r="H704" s="188" t="s">
        <v>3319</v>
      </c>
      <c r="I704" s="181">
        <f>SUMIFS(STIMA!$O$2:$O$48,STIMA!$G$2:$G$48,EP!I$1,STIMA!$E$2:$E$48,EP!$A704)</f>
        <v>0</v>
      </c>
      <c r="J704" s="182">
        <f t="shared" si="40"/>
        <v>0</v>
      </c>
      <c r="K704" s="181">
        <f>SUMIFS(STIMA!$O$2:$O$48,STIMA!$G$2:$G$48,EP!K$1,STIMA!$E$2:$E$48,EP!$A704)</f>
        <v>0</v>
      </c>
      <c r="L704" s="182">
        <f t="shared" si="41"/>
        <v>0</v>
      </c>
      <c r="M704" s="183">
        <f t="shared" si="42"/>
        <v>0</v>
      </c>
      <c r="N704" s="182">
        <f t="shared" si="43"/>
        <v>0</v>
      </c>
      <c r="Q704" s="184"/>
    </row>
    <row r="705" spans="1:17" ht="12" customHeight="1" x14ac:dyDescent="0.2">
      <c r="A705" s="188" t="s">
        <v>1386</v>
      </c>
      <c r="B705" s="188" t="s">
        <v>1380</v>
      </c>
      <c r="C705" s="188" t="s">
        <v>427</v>
      </c>
      <c r="D705" s="189">
        <v>37.049999999999997</v>
      </c>
      <c r="E705" s="188" t="s">
        <v>1377</v>
      </c>
      <c r="F705" s="188" t="s">
        <v>1378</v>
      </c>
      <c r="G705" s="188" t="s">
        <v>3501</v>
      </c>
      <c r="H705" s="188" t="s">
        <v>3319</v>
      </c>
      <c r="I705" s="181">
        <f>SUMIFS(STIMA!$O$2:$O$48,STIMA!$G$2:$G$48,EP!I$1,STIMA!$E$2:$E$48,EP!$A705)</f>
        <v>0</v>
      </c>
      <c r="J705" s="182">
        <f t="shared" si="40"/>
        <v>0</v>
      </c>
      <c r="K705" s="181">
        <f>SUMIFS(STIMA!$O$2:$O$48,STIMA!$G$2:$G$48,EP!K$1,STIMA!$E$2:$E$48,EP!$A705)</f>
        <v>0</v>
      </c>
      <c r="L705" s="182">
        <f t="shared" si="41"/>
        <v>0</v>
      </c>
      <c r="M705" s="183">
        <f t="shared" si="42"/>
        <v>0</v>
      </c>
      <c r="N705" s="182">
        <f t="shared" si="43"/>
        <v>0</v>
      </c>
      <c r="Q705" s="184"/>
    </row>
    <row r="706" spans="1:17" ht="12" customHeight="1" x14ac:dyDescent="0.2">
      <c r="A706" s="188" t="s">
        <v>1387</v>
      </c>
      <c r="B706" s="188" t="s">
        <v>1382</v>
      </c>
      <c r="C706" s="188" t="s">
        <v>427</v>
      </c>
      <c r="D706" s="189">
        <v>69.16</v>
      </c>
      <c r="E706" s="188" t="s">
        <v>1377</v>
      </c>
      <c r="F706" s="188" t="s">
        <v>1378</v>
      </c>
      <c r="G706" s="188" t="s">
        <v>3501</v>
      </c>
      <c r="H706" s="188" t="s">
        <v>3319</v>
      </c>
      <c r="I706" s="181">
        <f>SUMIFS(STIMA!$O$2:$O$48,STIMA!$G$2:$G$48,EP!I$1,STIMA!$E$2:$E$48,EP!$A706)</f>
        <v>0</v>
      </c>
      <c r="J706" s="182">
        <f t="shared" ref="J706:J769" si="44">I706/$J$1</f>
        <v>0</v>
      </c>
      <c r="K706" s="181">
        <f>SUMIFS(STIMA!$O$2:$O$48,STIMA!$G$2:$G$48,EP!K$1,STIMA!$E$2:$E$48,EP!$A706)</f>
        <v>0</v>
      </c>
      <c r="L706" s="182">
        <f t="shared" ref="L706:L769" si="45">K706/$L$1</f>
        <v>0</v>
      </c>
      <c r="M706" s="183">
        <f t="shared" ref="M706:M769" si="46">I706+K706</f>
        <v>0</v>
      </c>
      <c r="N706" s="182">
        <f t="shared" ref="N706:N769" si="47">M706/$N$1</f>
        <v>0</v>
      </c>
      <c r="Q706" s="184"/>
    </row>
    <row r="707" spans="1:17" ht="12" customHeight="1" x14ac:dyDescent="0.2">
      <c r="A707" s="188" t="s">
        <v>1388</v>
      </c>
      <c r="B707" s="188" t="s">
        <v>1384</v>
      </c>
      <c r="C707" s="190" t="s">
        <v>427</v>
      </c>
      <c r="D707" s="189">
        <v>148.47999999999999</v>
      </c>
      <c r="E707" s="188" t="s">
        <v>1377</v>
      </c>
      <c r="F707" s="188" t="s">
        <v>1378</v>
      </c>
      <c r="G707" s="188" t="s">
        <v>3501</v>
      </c>
      <c r="H707" s="188" t="s">
        <v>3319</v>
      </c>
      <c r="I707" s="181">
        <f>SUMIFS(STIMA!$O$2:$O$48,STIMA!$G$2:$G$48,EP!I$1,STIMA!$E$2:$E$48,EP!$A707)</f>
        <v>0</v>
      </c>
      <c r="J707" s="182">
        <f t="shared" si="44"/>
        <v>0</v>
      </c>
      <c r="K707" s="181">
        <f>SUMIFS(STIMA!$O$2:$O$48,STIMA!$G$2:$G$48,EP!K$1,STIMA!$E$2:$E$48,EP!$A707)</f>
        <v>0</v>
      </c>
      <c r="L707" s="182">
        <f t="shared" si="45"/>
        <v>0</v>
      </c>
      <c r="M707" s="183">
        <f t="shared" si="46"/>
        <v>0</v>
      </c>
      <c r="N707" s="182">
        <f t="shared" si="47"/>
        <v>0</v>
      </c>
      <c r="Q707" s="184"/>
    </row>
    <row r="708" spans="1:17" ht="12" customHeight="1" x14ac:dyDescent="0.2">
      <c r="A708" s="188" t="s">
        <v>1389</v>
      </c>
      <c r="B708" s="188" t="s">
        <v>3508</v>
      </c>
      <c r="C708" s="188"/>
      <c r="D708" s="189">
        <v>0</v>
      </c>
      <c r="E708" s="188" t="s">
        <v>1377</v>
      </c>
      <c r="F708" s="188" t="s">
        <v>1378</v>
      </c>
      <c r="G708" s="188" t="s">
        <v>3501</v>
      </c>
      <c r="H708" s="188" t="s">
        <v>3319</v>
      </c>
      <c r="I708" s="181">
        <f>SUMIFS(STIMA!$O$2:$O$48,STIMA!$G$2:$G$48,EP!I$1,STIMA!$E$2:$E$48,EP!$A708)</f>
        <v>0</v>
      </c>
      <c r="J708" s="182">
        <f t="shared" si="44"/>
        <v>0</v>
      </c>
      <c r="K708" s="181">
        <f>SUMIFS(STIMA!$O$2:$O$48,STIMA!$G$2:$G$48,EP!K$1,STIMA!$E$2:$E$48,EP!$A708)</f>
        <v>0</v>
      </c>
      <c r="L708" s="182">
        <f t="shared" si="45"/>
        <v>0</v>
      </c>
      <c r="M708" s="183">
        <f t="shared" si="46"/>
        <v>0</v>
      </c>
      <c r="N708" s="182">
        <f t="shared" si="47"/>
        <v>0</v>
      </c>
      <c r="Q708" s="184"/>
    </row>
    <row r="709" spans="1:17" ht="12" customHeight="1" x14ac:dyDescent="0.2">
      <c r="A709" s="188" t="s">
        <v>1390</v>
      </c>
      <c r="B709" s="188" t="s">
        <v>1382</v>
      </c>
      <c r="C709" s="188" t="s">
        <v>427</v>
      </c>
      <c r="D709" s="189">
        <v>31.1</v>
      </c>
      <c r="E709" s="188" t="s">
        <v>1377</v>
      </c>
      <c r="F709" s="188" t="s">
        <v>1378</v>
      </c>
      <c r="G709" s="188" t="s">
        <v>3501</v>
      </c>
      <c r="H709" s="188" t="s">
        <v>3319</v>
      </c>
      <c r="I709" s="181">
        <f>SUMIFS(STIMA!$O$2:$O$48,STIMA!$G$2:$G$48,EP!I$1,STIMA!$E$2:$E$48,EP!$A709)</f>
        <v>0</v>
      </c>
      <c r="J709" s="182">
        <f t="shared" si="44"/>
        <v>0</v>
      </c>
      <c r="K709" s="181">
        <f>SUMIFS(STIMA!$O$2:$O$48,STIMA!$G$2:$G$48,EP!K$1,STIMA!$E$2:$E$48,EP!$A709)</f>
        <v>0</v>
      </c>
      <c r="L709" s="182">
        <f t="shared" si="45"/>
        <v>0</v>
      </c>
      <c r="M709" s="183">
        <f t="shared" si="46"/>
        <v>0</v>
      </c>
      <c r="N709" s="182">
        <f t="shared" si="47"/>
        <v>0</v>
      </c>
      <c r="Q709" s="184"/>
    </row>
    <row r="710" spans="1:17" ht="12" customHeight="1" x14ac:dyDescent="0.2">
      <c r="A710" s="188" t="s">
        <v>1391</v>
      </c>
      <c r="B710" s="188" t="s">
        <v>1384</v>
      </c>
      <c r="C710" s="188" t="s">
        <v>427</v>
      </c>
      <c r="D710" s="189">
        <v>48.08</v>
      </c>
      <c r="E710" s="188" t="s">
        <v>1377</v>
      </c>
      <c r="F710" s="188" t="s">
        <v>1378</v>
      </c>
      <c r="G710" s="188" t="s">
        <v>3501</v>
      </c>
      <c r="H710" s="188" t="s">
        <v>3319</v>
      </c>
      <c r="I710" s="181">
        <f>SUMIFS(STIMA!$O$2:$O$48,STIMA!$G$2:$G$48,EP!I$1,STIMA!$E$2:$E$48,EP!$A710)</f>
        <v>0</v>
      </c>
      <c r="J710" s="182">
        <f t="shared" si="44"/>
        <v>0</v>
      </c>
      <c r="K710" s="181">
        <f>SUMIFS(STIMA!$O$2:$O$48,STIMA!$G$2:$G$48,EP!K$1,STIMA!$E$2:$E$48,EP!$A710)</f>
        <v>0</v>
      </c>
      <c r="L710" s="182">
        <f t="shared" si="45"/>
        <v>0</v>
      </c>
      <c r="M710" s="183">
        <f t="shared" si="46"/>
        <v>0</v>
      </c>
      <c r="N710" s="182">
        <f t="shared" si="47"/>
        <v>0</v>
      </c>
      <c r="Q710" s="184"/>
    </row>
    <row r="711" spans="1:17" ht="12" customHeight="1" x14ac:dyDescent="0.2">
      <c r="A711" s="188" t="s">
        <v>1392</v>
      </c>
      <c r="B711" s="188" t="s">
        <v>3509</v>
      </c>
      <c r="C711" s="190"/>
      <c r="D711" s="189">
        <v>0</v>
      </c>
      <c r="E711" s="188" t="s">
        <v>1377</v>
      </c>
      <c r="F711" s="188" t="s">
        <v>1378</v>
      </c>
      <c r="G711" s="188" t="s">
        <v>3501</v>
      </c>
      <c r="H711" s="188" t="s">
        <v>3319</v>
      </c>
      <c r="I711" s="181">
        <f>SUMIFS(STIMA!$O$2:$O$48,STIMA!$G$2:$G$48,EP!I$1,STIMA!$E$2:$E$48,EP!$A711)</f>
        <v>0</v>
      </c>
      <c r="J711" s="182">
        <f t="shared" si="44"/>
        <v>0</v>
      </c>
      <c r="K711" s="181">
        <f>SUMIFS(STIMA!$O$2:$O$48,STIMA!$G$2:$G$48,EP!K$1,STIMA!$E$2:$E$48,EP!$A711)</f>
        <v>0</v>
      </c>
      <c r="L711" s="182">
        <f t="shared" si="45"/>
        <v>0</v>
      </c>
      <c r="M711" s="183">
        <f t="shared" si="46"/>
        <v>0</v>
      </c>
      <c r="N711" s="182">
        <f t="shared" si="47"/>
        <v>0</v>
      </c>
      <c r="Q711" s="184"/>
    </row>
    <row r="712" spans="1:17" ht="12" customHeight="1" x14ac:dyDescent="0.2">
      <c r="A712" s="188" t="s">
        <v>1393</v>
      </c>
      <c r="B712" s="188" t="s">
        <v>1382</v>
      </c>
      <c r="C712" s="188" t="s">
        <v>427</v>
      </c>
      <c r="D712" s="189">
        <v>52.86</v>
      </c>
      <c r="E712" s="188" t="s">
        <v>1377</v>
      </c>
      <c r="F712" s="188" t="s">
        <v>1378</v>
      </c>
      <c r="G712" s="188" t="s">
        <v>3501</v>
      </c>
      <c r="H712" s="188" t="s">
        <v>3319</v>
      </c>
      <c r="I712" s="181">
        <f>SUMIFS(STIMA!$O$2:$O$48,STIMA!$G$2:$G$48,EP!I$1,STIMA!$E$2:$E$48,EP!$A712)</f>
        <v>0</v>
      </c>
      <c r="J712" s="182">
        <f t="shared" si="44"/>
        <v>0</v>
      </c>
      <c r="K712" s="181">
        <f>SUMIFS(STIMA!$O$2:$O$48,STIMA!$G$2:$G$48,EP!K$1,STIMA!$E$2:$E$48,EP!$A712)</f>
        <v>0</v>
      </c>
      <c r="L712" s="182">
        <f t="shared" si="45"/>
        <v>0</v>
      </c>
      <c r="M712" s="183">
        <f t="shared" si="46"/>
        <v>0</v>
      </c>
      <c r="N712" s="182">
        <f t="shared" si="47"/>
        <v>0</v>
      </c>
      <c r="Q712" s="186"/>
    </row>
    <row r="713" spans="1:17" ht="12" customHeight="1" x14ac:dyDescent="0.2">
      <c r="A713" s="188" t="s">
        <v>1394</v>
      </c>
      <c r="B713" s="188" t="s">
        <v>1384</v>
      </c>
      <c r="C713" s="188" t="s">
        <v>427</v>
      </c>
      <c r="D713" s="189">
        <v>94.2</v>
      </c>
      <c r="E713" s="188" t="s">
        <v>1377</v>
      </c>
      <c r="F713" s="188" t="s">
        <v>1378</v>
      </c>
      <c r="G713" s="188" t="s">
        <v>3501</v>
      </c>
      <c r="H713" s="188" t="s">
        <v>3319</v>
      </c>
      <c r="I713" s="181">
        <f>SUMIFS(STIMA!$O$2:$O$48,STIMA!$G$2:$G$48,EP!I$1,STIMA!$E$2:$E$48,EP!$A713)</f>
        <v>0</v>
      </c>
      <c r="J713" s="182">
        <f t="shared" si="44"/>
        <v>0</v>
      </c>
      <c r="K713" s="181">
        <f>SUMIFS(STIMA!$O$2:$O$48,STIMA!$G$2:$G$48,EP!K$1,STIMA!$E$2:$E$48,EP!$A713)</f>
        <v>0</v>
      </c>
      <c r="L713" s="182">
        <f t="shared" si="45"/>
        <v>0</v>
      </c>
      <c r="M713" s="183">
        <f t="shared" si="46"/>
        <v>0</v>
      </c>
      <c r="N713" s="182">
        <f t="shared" si="47"/>
        <v>0</v>
      </c>
      <c r="Q713" s="184"/>
    </row>
    <row r="714" spans="1:17" ht="12" customHeight="1" x14ac:dyDescent="0.2">
      <c r="A714" s="188" t="s">
        <v>1395</v>
      </c>
      <c r="B714" s="188" t="s">
        <v>3510</v>
      </c>
      <c r="C714" s="190"/>
      <c r="D714" s="189">
        <v>0</v>
      </c>
      <c r="E714" s="188" t="s">
        <v>1377</v>
      </c>
      <c r="F714" s="188" t="s">
        <v>1396</v>
      </c>
      <c r="G714" s="188" t="s">
        <v>3501</v>
      </c>
      <c r="H714" s="188" t="s">
        <v>3319</v>
      </c>
      <c r="I714" s="181">
        <f>SUMIFS(STIMA!$O$2:$O$48,STIMA!$G$2:$G$48,EP!I$1,STIMA!$E$2:$E$48,EP!$A714)</f>
        <v>0</v>
      </c>
      <c r="J714" s="182">
        <f t="shared" si="44"/>
        <v>0</v>
      </c>
      <c r="K714" s="181">
        <f>SUMIFS(STIMA!$O$2:$O$48,STIMA!$G$2:$G$48,EP!K$1,STIMA!$E$2:$E$48,EP!$A714)</f>
        <v>0</v>
      </c>
      <c r="L714" s="182">
        <f t="shared" si="45"/>
        <v>0</v>
      </c>
      <c r="M714" s="183">
        <f t="shared" si="46"/>
        <v>0</v>
      </c>
      <c r="N714" s="182">
        <f t="shared" si="47"/>
        <v>0</v>
      </c>
      <c r="Q714" s="184"/>
    </row>
    <row r="715" spans="1:17" ht="12" customHeight="1" x14ac:dyDescent="0.2">
      <c r="A715" s="188" t="s">
        <v>1397</v>
      </c>
      <c r="B715" s="188" t="s">
        <v>1398</v>
      </c>
      <c r="C715" s="188" t="s">
        <v>427</v>
      </c>
      <c r="D715" s="189">
        <v>26</v>
      </c>
      <c r="E715" s="188" t="s">
        <v>1377</v>
      </c>
      <c r="F715" s="188" t="s">
        <v>1396</v>
      </c>
      <c r="G715" s="188" t="s">
        <v>3501</v>
      </c>
      <c r="H715" s="188" t="s">
        <v>3319</v>
      </c>
      <c r="I715" s="181">
        <f>SUMIFS(STIMA!$O$2:$O$48,STIMA!$G$2:$G$48,EP!I$1,STIMA!$E$2:$E$48,EP!$A715)</f>
        <v>0</v>
      </c>
      <c r="J715" s="182">
        <f t="shared" si="44"/>
        <v>0</v>
      </c>
      <c r="K715" s="181">
        <f>SUMIFS(STIMA!$O$2:$O$48,STIMA!$G$2:$G$48,EP!K$1,STIMA!$E$2:$E$48,EP!$A715)</f>
        <v>0</v>
      </c>
      <c r="L715" s="182">
        <f t="shared" si="45"/>
        <v>0</v>
      </c>
      <c r="M715" s="183">
        <f t="shared" si="46"/>
        <v>0</v>
      </c>
      <c r="N715" s="182">
        <f t="shared" si="47"/>
        <v>0</v>
      </c>
      <c r="Q715" s="184"/>
    </row>
    <row r="716" spans="1:17" ht="12" customHeight="1" x14ac:dyDescent="0.2">
      <c r="A716" s="188" t="s">
        <v>1399</v>
      </c>
      <c r="B716" s="188" t="s">
        <v>1400</v>
      </c>
      <c r="C716" s="188" t="s">
        <v>427</v>
      </c>
      <c r="D716" s="189">
        <v>41.97</v>
      </c>
      <c r="E716" s="188" t="s">
        <v>1377</v>
      </c>
      <c r="F716" s="188" t="s">
        <v>1396</v>
      </c>
      <c r="G716" s="188" t="s">
        <v>3501</v>
      </c>
      <c r="H716" s="188" t="s">
        <v>3319</v>
      </c>
      <c r="I716" s="181">
        <f>SUMIFS(STIMA!$O$2:$O$48,STIMA!$G$2:$G$48,EP!I$1,STIMA!$E$2:$E$48,EP!$A716)</f>
        <v>0</v>
      </c>
      <c r="J716" s="182">
        <f t="shared" si="44"/>
        <v>0</v>
      </c>
      <c r="K716" s="181">
        <f>SUMIFS(STIMA!$O$2:$O$48,STIMA!$G$2:$G$48,EP!K$1,STIMA!$E$2:$E$48,EP!$A716)</f>
        <v>0</v>
      </c>
      <c r="L716" s="182">
        <f t="shared" si="45"/>
        <v>0</v>
      </c>
      <c r="M716" s="183">
        <f t="shared" si="46"/>
        <v>0</v>
      </c>
      <c r="N716" s="182">
        <f t="shared" si="47"/>
        <v>0</v>
      </c>
      <c r="Q716" s="184"/>
    </row>
    <row r="717" spans="1:17" ht="12" customHeight="1" x14ac:dyDescent="0.2">
      <c r="A717" s="188" t="s">
        <v>1401</v>
      </c>
      <c r="B717" s="188" t="s">
        <v>1402</v>
      </c>
      <c r="C717" s="190" t="s">
        <v>427</v>
      </c>
      <c r="D717" s="189">
        <v>84.08</v>
      </c>
      <c r="E717" s="188" t="s">
        <v>1377</v>
      </c>
      <c r="F717" s="188" t="s">
        <v>1396</v>
      </c>
      <c r="G717" s="188" t="s">
        <v>3501</v>
      </c>
      <c r="H717" s="188" t="s">
        <v>3319</v>
      </c>
      <c r="I717" s="181">
        <f>SUMIFS(STIMA!$O$2:$O$48,STIMA!$G$2:$G$48,EP!I$1,STIMA!$E$2:$E$48,EP!$A717)</f>
        <v>0</v>
      </c>
      <c r="J717" s="182">
        <f t="shared" si="44"/>
        <v>0</v>
      </c>
      <c r="K717" s="181">
        <f>SUMIFS(STIMA!$O$2:$O$48,STIMA!$G$2:$G$48,EP!K$1,STIMA!$E$2:$E$48,EP!$A717)</f>
        <v>0</v>
      </c>
      <c r="L717" s="182">
        <f t="shared" si="45"/>
        <v>0</v>
      </c>
      <c r="M717" s="183">
        <f t="shared" si="46"/>
        <v>0</v>
      </c>
      <c r="N717" s="182">
        <f t="shared" si="47"/>
        <v>0</v>
      </c>
      <c r="Q717" s="184"/>
    </row>
    <row r="718" spans="1:17" ht="12" customHeight="1" x14ac:dyDescent="0.2">
      <c r="A718" s="188" t="s">
        <v>1403</v>
      </c>
      <c r="B718" s="188" t="s">
        <v>3511</v>
      </c>
      <c r="C718" s="188"/>
      <c r="D718" s="189">
        <v>0</v>
      </c>
      <c r="E718" s="188" t="s">
        <v>1377</v>
      </c>
      <c r="F718" s="188" t="s">
        <v>1396</v>
      </c>
      <c r="G718" s="188" t="s">
        <v>3501</v>
      </c>
      <c r="H718" s="188" t="s">
        <v>3319</v>
      </c>
      <c r="I718" s="181">
        <f>SUMIFS(STIMA!$O$2:$O$48,STIMA!$G$2:$G$48,EP!I$1,STIMA!$E$2:$E$48,EP!$A718)</f>
        <v>0</v>
      </c>
      <c r="J718" s="182">
        <f t="shared" si="44"/>
        <v>0</v>
      </c>
      <c r="K718" s="181">
        <f>SUMIFS(STIMA!$O$2:$O$48,STIMA!$G$2:$G$48,EP!K$1,STIMA!$E$2:$E$48,EP!$A718)</f>
        <v>0</v>
      </c>
      <c r="L718" s="182">
        <f t="shared" si="45"/>
        <v>0</v>
      </c>
      <c r="M718" s="183">
        <f t="shared" si="46"/>
        <v>0</v>
      </c>
      <c r="N718" s="182">
        <f t="shared" si="47"/>
        <v>0</v>
      </c>
      <c r="Q718" s="184"/>
    </row>
    <row r="719" spans="1:17" ht="12" customHeight="1" x14ac:dyDescent="0.2">
      <c r="A719" s="188" t="s">
        <v>1404</v>
      </c>
      <c r="B719" s="188" t="s">
        <v>1398</v>
      </c>
      <c r="C719" s="188" t="s">
        <v>427</v>
      </c>
      <c r="D719" s="189">
        <v>36.74</v>
      </c>
      <c r="E719" s="188" t="s">
        <v>1377</v>
      </c>
      <c r="F719" s="188" t="s">
        <v>1396</v>
      </c>
      <c r="G719" s="188" t="s">
        <v>3501</v>
      </c>
      <c r="H719" s="188" t="s">
        <v>3319</v>
      </c>
      <c r="I719" s="181">
        <f>SUMIFS(STIMA!$O$2:$O$48,STIMA!$G$2:$G$48,EP!I$1,STIMA!$E$2:$E$48,EP!$A719)</f>
        <v>0</v>
      </c>
      <c r="J719" s="182">
        <f t="shared" si="44"/>
        <v>0</v>
      </c>
      <c r="K719" s="181">
        <f>SUMIFS(STIMA!$O$2:$O$48,STIMA!$G$2:$G$48,EP!K$1,STIMA!$E$2:$E$48,EP!$A719)</f>
        <v>0</v>
      </c>
      <c r="L719" s="182">
        <f t="shared" si="45"/>
        <v>0</v>
      </c>
      <c r="M719" s="183">
        <f t="shared" si="46"/>
        <v>0</v>
      </c>
      <c r="N719" s="182">
        <f t="shared" si="47"/>
        <v>0</v>
      </c>
      <c r="Q719" s="184"/>
    </row>
    <row r="720" spans="1:17" ht="12" customHeight="1" x14ac:dyDescent="0.2">
      <c r="A720" s="188" t="s">
        <v>1405</v>
      </c>
      <c r="B720" s="188" t="s">
        <v>1400</v>
      </c>
      <c r="C720" s="188" t="s">
        <v>427</v>
      </c>
      <c r="D720" s="189">
        <v>66.61</v>
      </c>
      <c r="E720" s="188" t="s">
        <v>1377</v>
      </c>
      <c r="F720" s="188" t="s">
        <v>1396</v>
      </c>
      <c r="G720" s="188" t="s">
        <v>3501</v>
      </c>
      <c r="H720" s="188" t="s">
        <v>3319</v>
      </c>
      <c r="I720" s="181">
        <f>SUMIFS(STIMA!$O$2:$O$48,STIMA!$G$2:$G$48,EP!I$1,STIMA!$E$2:$E$48,EP!$A720)</f>
        <v>0</v>
      </c>
      <c r="J720" s="182">
        <f t="shared" si="44"/>
        <v>0</v>
      </c>
      <c r="K720" s="181">
        <f>SUMIFS(STIMA!$O$2:$O$48,STIMA!$G$2:$G$48,EP!K$1,STIMA!$E$2:$E$48,EP!$A720)</f>
        <v>0</v>
      </c>
      <c r="L720" s="182">
        <f t="shared" si="45"/>
        <v>0</v>
      </c>
      <c r="M720" s="183">
        <f t="shared" si="46"/>
        <v>0</v>
      </c>
      <c r="N720" s="182">
        <f t="shared" si="47"/>
        <v>0</v>
      </c>
      <c r="Q720" s="184"/>
    </row>
    <row r="721" spans="1:17" ht="12" customHeight="1" x14ac:dyDescent="0.2">
      <c r="A721" s="188" t="s">
        <v>1406</v>
      </c>
      <c r="B721" s="188" t="s">
        <v>1402</v>
      </c>
      <c r="C721" s="188" t="s">
        <v>427</v>
      </c>
      <c r="D721" s="189">
        <v>150.52000000000001</v>
      </c>
      <c r="E721" s="188" t="s">
        <v>1377</v>
      </c>
      <c r="F721" s="188" t="s">
        <v>1396</v>
      </c>
      <c r="G721" s="188" t="s">
        <v>3501</v>
      </c>
      <c r="H721" s="188" t="s">
        <v>3319</v>
      </c>
      <c r="I721" s="181">
        <f>SUMIFS(STIMA!$O$2:$O$48,STIMA!$G$2:$G$48,EP!I$1,STIMA!$E$2:$E$48,EP!$A721)</f>
        <v>0</v>
      </c>
      <c r="J721" s="182">
        <f t="shared" si="44"/>
        <v>0</v>
      </c>
      <c r="K721" s="181">
        <f>SUMIFS(STIMA!$O$2:$O$48,STIMA!$G$2:$G$48,EP!K$1,STIMA!$E$2:$E$48,EP!$A721)</f>
        <v>0</v>
      </c>
      <c r="L721" s="182">
        <f t="shared" si="45"/>
        <v>0</v>
      </c>
      <c r="M721" s="183">
        <f t="shared" si="46"/>
        <v>0</v>
      </c>
      <c r="N721" s="182">
        <f t="shared" si="47"/>
        <v>0</v>
      </c>
      <c r="Q721" s="184"/>
    </row>
    <row r="722" spans="1:17" ht="12" customHeight="1" x14ac:dyDescent="0.2">
      <c r="A722" s="188" t="s">
        <v>1407</v>
      </c>
      <c r="B722" s="188" t="s">
        <v>3512</v>
      </c>
      <c r="C722" s="190"/>
      <c r="D722" s="189">
        <v>0</v>
      </c>
      <c r="E722" s="188" t="s">
        <v>1377</v>
      </c>
      <c r="F722" s="188" t="s">
        <v>1396</v>
      </c>
      <c r="G722" s="188" t="s">
        <v>3501</v>
      </c>
      <c r="H722" s="188" t="s">
        <v>3319</v>
      </c>
      <c r="I722" s="181">
        <f>SUMIFS(STIMA!$O$2:$O$48,STIMA!$G$2:$G$48,EP!I$1,STIMA!$E$2:$E$48,EP!$A722)</f>
        <v>0</v>
      </c>
      <c r="J722" s="182">
        <f t="shared" si="44"/>
        <v>0</v>
      </c>
      <c r="K722" s="181">
        <f>SUMIFS(STIMA!$O$2:$O$48,STIMA!$G$2:$G$48,EP!K$1,STIMA!$E$2:$E$48,EP!$A722)</f>
        <v>0</v>
      </c>
      <c r="L722" s="182">
        <f t="shared" si="45"/>
        <v>0</v>
      </c>
      <c r="M722" s="183">
        <f t="shared" si="46"/>
        <v>0</v>
      </c>
      <c r="N722" s="182">
        <f t="shared" si="47"/>
        <v>0</v>
      </c>
      <c r="Q722" s="184"/>
    </row>
    <row r="723" spans="1:17" ht="12" customHeight="1" x14ac:dyDescent="0.2">
      <c r="A723" s="188" t="s">
        <v>1408</v>
      </c>
      <c r="B723" s="188" t="s">
        <v>1400</v>
      </c>
      <c r="C723" s="188" t="s">
        <v>427</v>
      </c>
      <c r="D723" s="189">
        <v>32.53</v>
      </c>
      <c r="E723" s="188" t="s">
        <v>1377</v>
      </c>
      <c r="F723" s="188" t="s">
        <v>1396</v>
      </c>
      <c r="G723" s="188" t="s">
        <v>3501</v>
      </c>
      <c r="H723" s="188" t="s">
        <v>3319</v>
      </c>
      <c r="I723" s="181">
        <f>SUMIFS(STIMA!$O$2:$O$48,STIMA!$G$2:$G$48,EP!I$1,STIMA!$E$2:$E$48,EP!$A723)</f>
        <v>0</v>
      </c>
      <c r="J723" s="182">
        <f t="shared" si="44"/>
        <v>0</v>
      </c>
      <c r="K723" s="181">
        <f>SUMIFS(STIMA!$O$2:$O$48,STIMA!$G$2:$G$48,EP!K$1,STIMA!$E$2:$E$48,EP!$A723)</f>
        <v>0</v>
      </c>
      <c r="L723" s="182">
        <f t="shared" si="45"/>
        <v>0</v>
      </c>
      <c r="M723" s="183">
        <f t="shared" si="46"/>
        <v>0</v>
      </c>
      <c r="N723" s="182">
        <f t="shared" si="47"/>
        <v>0</v>
      </c>
      <c r="Q723" s="184"/>
    </row>
    <row r="724" spans="1:17" ht="12" customHeight="1" x14ac:dyDescent="0.2">
      <c r="A724" s="188" t="s">
        <v>1409</v>
      </c>
      <c r="B724" s="188" t="s">
        <v>1402</v>
      </c>
      <c r="C724" s="188" t="s">
        <v>427</v>
      </c>
      <c r="D724" s="189">
        <v>59.51</v>
      </c>
      <c r="E724" s="188" t="s">
        <v>1377</v>
      </c>
      <c r="F724" s="188" t="s">
        <v>1396</v>
      </c>
      <c r="G724" s="188" t="s">
        <v>3501</v>
      </c>
      <c r="H724" s="188" t="s">
        <v>3319</v>
      </c>
      <c r="I724" s="181">
        <f>SUMIFS(STIMA!$O$2:$O$48,STIMA!$G$2:$G$48,EP!I$1,STIMA!$E$2:$E$48,EP!$A724)</f>
        <v>0</v>
      </c>
      <c r="J724" s="182">
        <f t="shared" si="44"/>
        <v>0</v>
      </c>
      <c r="K724" s="181">
        <f>SUMIFS(STIMA!$O$2:$O$48,STIMA!$G$2:$G$48,EP!K$1,STIMA!$E$2:$E$48,EP!$A724)</f>
        <v>0</v>
      </c>
      <c r="L724" s="182">
        <f t="shared" si="45"/>
        <v>0</v>
      </c>
      <c r="M724" s="183">
        <f t="shared" si="46"/>
        <v>0</v>
      </c>
      <c r="N724" s="182">
        <f t="shared" si="47"/>
        <v>0</v>
      </c>
      <c r="Q724" s="184"/>
    </row>
    <row r="725" spans="1:17" ht="12" customHeight="1" x14ac:dyDescent="0.2">
      <c r="A725" s="188" t="s">
        <v>1410</v>
      </c>
      <c r="B725" s="188" t="s">
        <v>3513</v>
      </c>
      <c r="C725" s="188"/>
      <c r="D725" s="189">
        <v>0</v>
      </c>
      <c r="E725" s="188" t="s">
        <v>1377</v>
      </c>
      <c r="F725" s="188" t="s">
        <v>1396</v>
      </c>
      <c r="G725" s="188" t="s">
        <v>3501</v>
      </c>
      <c r="H725" s="188" t="s">
        <v>3319</v>
      </c>
      <c r="I725" s="181">
        <f>SUMIFS(STIMA!$O$2:$O$48,STIMA!$G$2:$G$48,EP!I$1,STIMA!$E$2:$E$48,EP!$A725)</f>
        <v>0</v>
      </c>
      <c r="J725" s="182">
        <f t="shared" si="44"/>
        <v>0</v>
      </c>
      <c r="K725" s="181">
        <f>SUMIFS(STIMA!$O$2:$O$48,STIMA!$G$2:$G$48,EP!K$1,STIMA!$E$2:$E$48,EP!$A725)</f>
        <v>0</v>
      </c>
      <c r="L725" s="182">
        <f t="shared" si="45"/>
        <v>0</v>
      </c>
      <c r="M725" s="183">
        <f t="shared" si="46"/>
        <v>0</v>
      </c>
      <c r="N725" s="182">
        <f t="shared" si="47"/>
        <v>0</v>
      </c>
      <c r="Q725" s="184"/>
    </row>
    <row r="726" spans="1:17" ht="12" customHeight="1" x14ac:dyDescent="0.2">
      <c r="A726" s="188" t="s">
        <v>1411</v>
      </c>
      <c r="B726" s="188" t="s">
        <v>1400</v>
      </c>
      <c r="C726" s="188" t="s">
        <v>427</v>
      </c>
      <c r="D726" s="189">
        <v>49.27</v>
      </c>
      <c r="E726" s="188" t="s">
        <v>1377</v>
      </c>
      <c r="F726" s="188" t="s">
        <v>1396</v>
      </c>
      <c r="G726" s="188" t="s">
        <v>3501</v>
      </c>
      <c r="H726" s="188" t="s">
        <v>3319</v>
      </c>
      <c r="I726" s="181">
        <f>SUMIFS(STIMA!$O$2:$O$48,STIMA!$G$2:$G$48,EP!I$1,STIMA!$E$2:$E$48,EP!$A726)</f>
        <v>0</v>
      </c>
      <c r="J726" s="182">
        <f t="shared" si="44"/>
        <v>0</v>
      </c>
      <c r="K726" s="181">
        <f>SUMIFS(STIMA!$O$2:$O$48,STIMA!$G$2:$G$48,EP!K$1,STIMA!$E$2:$E$48,EP!$A726)</f>
        <v>0</v>
      </c>
      <c r="L726" s="182">
        <f t="shared" si="45"/>
        <v>0</v>
      </c>
      <c r="M726" s="183">
        <f t="shared" si="46"/>
        <v>0</v>
      </c>
      <c r="N726" s="182">
        <f t="shared" si="47"/>
        <v>0</v>
      </c>
      <c r="Q726" s="184"/>
    </row>
    <row r="727" spans="1:17" ht="12" customHeight="1" x14ac:dyDescent="0.2">
      <c r="A727" s="188" t="s">
        <v>1412</v>
      </c>
      <c r="B727" s="188" t="s">
        <v>1402</v>
      </c>
      <c r="C727" s="190" t="s">
        <v>427</v>
      </c>
      <c r="D727" s="189">
        <v>97.44</v>
      </c>
      <c r="E727" s="188" t="s">
        <v>1377</v>
      </c>
      <c r="F727" s="188" t="s">
        <v>1396</v>
      </c>
      <c r="G727" s="188" t="s">
        <v>3501</v>
      </c>
      <c r="H727" s="188" t="s">
        <v>3319</v>
      </c>
      <c r="I727" s="181">
        <f>SUMIFS(STIMA!$O$2:$O$48,STIMA!$G$2:$G$48,EP!I$1,STIMA!$E$2:$E$48,EP!$A727)</f>
        <v>0</v>
      </c>
      <c r="J727" s="182">
        <f t="shared" si="44"/>
        <v>0</v>
      </c>
      <c r="K727" s="181">
        <f>SUMIFS(STIMA!$O$2:$O$48,STIMA!$G$2:$G$48,EP!K$1,STIMA!$E$2:$E$48,EP!$A727)</f>
        <v>0</v>
      </c>
      <c r="L727" s="182">
        <f t="shared" si="45"/>
        <v>0</v>
      </c>
      <c r="M727" s="183">
        <f t="shared" si="46"/>
        <v>0</v>
      </c>
      <c r="N727" s="182">
        <f t="shared" si="47"/>
        <v>0</v>
      </c>
      <c r="Q727" s="184"/>
    </row>
    <row r="728" spans="1:17" ht="12" customHeight="1" x14ac:dyDescent="0.2">
      <c r="A728" s="188" t="s">
        <v>1413</v>
      </c>
      <c r="B728" s="188" t="s">
        <v>3514</v>
      </c>
      <c r="C728" s="188"/>
      <c r="D728" s="189">
        <v>0</v>
      </c>
      <c r="E728" s="188" t="s">
        <v>1377</v>
      </c>
      <c r="F728" s="188" t="s">
        <v>1414</v>
      </c>
      <c r="G728" s="188" t="s">
        <v>3501</v>
      </c>
      <c r="H728" s="188" t="s">
        <v>3319</v>
      </c>
      <c r="I728" s="181">
        <f>SUMIFS(STIMA!$O$2:$O$48,STIMA!$G$2:$G$48,EP!I$1,STIMA!$E$2:$E$48,EP!$A728)</f>
        <v>0</v>
      </c>
      <c r="J728" s="182">
        <f t="shared" si="44"/>
        <v>0</v>
      </c>
      <c r="K728" s="181">
        <f>SUMIFS(STIMA!$O$2:$O$48,STIMA!$G$2:$G$48,EP!K$1,STIMA!$E$2:$E$48,EP!$A728)</f>
        <v>0</v>
      </c>
      <c r="L728" s="182">
        <f t="shared" si="45"/>
        <v>0</v>
      </c>
      <c r="M728" s="183">
        <f t="shared" si="46"/>
        <v>0</v>
      </c>
      <c r="N728" s="182">
        <f t="shared" si="47"/>
        <v>0</v>
      </c>
      <c r="Q728" s="184"/>
    </row>
    <row r="729" spans="1:17" ht="12" customHeight="1" x14ac:dyDescent="0.2">
      <c r="A729" s="188" t="s">
        <v>1415</v>
      </c>
      <c r="B729" s="188" t="s">
        <v>1398</v>
      </c>
      <c r="C729" s="188" t="s">
        <v>427</v>
      </c>
      <c r="D729" s="189">
        <v>27.97</v>
      </c>
      <c r="E729" s="188" t="s">
        <v>1377</v>
      </c>
      <c r="F729" s="188" t="s">
        <v>1414</v>
      </c>
      <c r="G729" s="188" t="s">
        <v>3501</v>
      </c>
      <c r="H729" s="188" t="s">
        <v>3319</v>
      </c>
      <c r="I729" s="181">
        <f>SUMIFS(STIMA!$O$2:$O$48,STIMA!$G$2:$G$48,EP!I$1,STIMA!$E$2:$E$48,EP!$A729)</f>
        <v>0</v>
      </c>
      <c r="J729" s="182">
        <f t="shared" si="44"/>
        <v>0</v>
      </c>
      <c r="K729" s="181">
        <f>SUMIFS(STIMA!$O$2:$O$48,STIMA!$G$2:$G$48,EP!K$1,STIMA!$E$2:$E$48,EP!$A729)</f>
        <v>0</v>
      </c>
      <c r="L729" s="182">
        <f t="shared" si="45"/>
        <v>0</v>
      </c>
      <c r="M729" s="183">
        <f t="shared" si="46"/>
        <v>0</v>
      </c>
      <c r="N729" s="182">
        <f t="shared" si="47"/>
        <v>0</v>
      </c>
      <c r="Q729" s="184"/>
    </row>
    <row r="730" spans="1:17" ht="12" customHeight="1" x14ac:dyDescent="0.2">
      <c r="A730" s="188" t="s">
        <v>1416</v>
      </c>
      <c r="B730" s="188" t="s">
        <v>1400</v>
      </c>
      <c r="C730" s="190" t="s">
        <v>427</v>
      </c>
      <c r="D730" s="189">
        <v>44.24</v>
      </c>
      <c r="E730" s="188" t="s">
        <v>1377</v>
      </c>
      <c r="F730" s="188" t="s">
        <v>1414</v>
      </c>
      <c r="G730" s="188" t="s">
        <v>3501</v>
      </c>
      <c r="H730" s="188" t="s">
        <v>3319</v>
      </c>
      <c r="I730" s="181">
        <f>SUMIFS(STIMA!$O$2:$O$48,STIMA!$G$2:$G$48,EP!I$1,STIMA!$E$2:$E$48,EP!$A730)</f>
        <v>0</v>
      </c>
      <c r="J730" s="182">
        <f t="shared" si="44"/>
        <v>0</v>
      </c>
      <c r="K730" s="181">
        <f>SUMIFS(STIMA!$O$2:$O$48,STIMA!$G$2:$G$48,EP!K$1,STIMA!$E$2:$E$48,EP!$A730)</f>
        <v>0</v>
      </c>
      <c r="L730" s="182">
        <f t="shared" si="45"/>
        <v>0</v>
      </c>
      <c r="M730" s="183">
        <f t="shared" si="46"/>
        <v>0</v>
      </c>
      <c r="N730" s="182">
        <f t="shared" si="47"/>
        <v>0</v>
      </c>
      <c r="Q730" s="184"/>
    </row>
    <row r="731" spans="1:17" ht="12" customHeight="1" x14ac:dyDescent="0.2">
      <c r="A731" s="188" t="s">
        <v>1417</v>
      </c>
      <c r="B731" s="188" t="s">
        <v>1402</v>
      </c>
      <c r="C731" s="188" t="s">
        <v>427</v>
      </c>
      <c r="D731" s="189">
        <v>105.76</v>
      </c>
      <c r="E731" s="188" t="s">
        <v>1377</v>
      </c>
      <c r="F731" s="188" t="s">
        <v>1414</v>
      </c>
      <c r="G731" s="188" t="s">
        <v>3501</v>
      </c>
      <c r="H731" s="188" t="s">
        <v>3319</v>
      </c>
      <c r="I731" s="181">
        <f>SUMIFS(STIMA!$O$2:$O$48,STIMA!$G$2:$G$48,EP!I$1,STIMA!$E$2:$E$48,EP!$A731)</f>
        <v>0</v>
      </c>
      <c r="J731" s="182">
        <f t="shared" si="44"/>
        <v>0</v>
      </c>
      <c r="K731" s="181">
        <f>SUMIFS(STIMA!$O$2:$O$48,STIMA!$G$2:$G$48,EP!K$1,STIMA!$E$2:$E$48,EP!$A731)</f>
        <v>0</v>
      </c>
      <c r="L731" s="182">
        <f t="shared" si="45"/>
        <v>0</v>
      </c>
      <c r="M731" s="183">
        <f t="shared" si="46"/>
        <v>0</v>
      </c>
      <c r="N731" s="182">
        <f t="shared" si="47"/>
        <v>0</v>
      </c>
      <c r="Q731" s="184"/>
    </row>
    <row r="732" spans="1:17" ht="12" customHeight="1" x14ac:dyDescent="0.2">
      <c r="A732" s="188" t="s">
        <v>1418</v>
      </c>
      <c r="B732" s="188" t="s">
        <v>3515</v>
      </c>
      <c r="C732" s="188"/>
      <c r="D732" s="189">
        <v>0</v>
      </c>
      <c r="E732" s="188" t="s">
        <v>1377</v>
      </c>
      <c r="F732" s="188" t="s">
        <v>1414</v>
      </c>
      <c r="G732" s="188" t="s">
        <v>3501</v>
      </c>
      <c r="H732" s="188" t="s">
        <v>3319</v>
      </c>
      <c r="I732" s="181">
        <f>SUMIFS(STIMA!$O$2:$O$48,STIMA!$G$2:$G$48,EP!I$1,STIMA!$E$2:$E$48,EP!$A732)</f>
        <v>0</v>
      </c>
      <c r="J732" s="182">
        <f t="shared" si="44"/>
        <v>0</v>
      </c>
      <c r="K732" s="181">
        <f>SUMIFS(STIMA!$O$2:$O$48,STIMA!$G$2:$G$48,EP!K$1,STIMA!$E$2:$E$48,EP!$A732)</f>
        <v>0</v>
      </c>
      <c r="L732" s="182">
        <f t="shared" si="45"/>
        <v>0</v>
      </c>
      <c r="M732" s="183">
        <f t="shared" si="46"/>
        <v>0</v>
      </c>
      <c r="N732" s="182">
        <f t="shared" si="47"/>
        <v>0</v>
      </c>
      <c r="Q732" s="184"/>
    </row>
    <row r="733" spans="1:17" ht="12" customHeight="1" x14ac:dyDescent="0.2">
      <c r="A733" s="188" t="s">
        <v>1419</v>
      </c>
      <c r="B733" s="188" t="s">
        <v>1420</v>
      </c>
      <c r="C733" s="190" t="s">
        <v>427</v>
      </c>
      <c r="D733" s="189">
        <v>43.22</v>
      </c>
      <c r="E733" s="188" t="s">
        <v>1377</v>
      </c>
      <c r="F733" s="188" t="s">
        <v>1414</v>
      </c>
      <c r="G733" s="188" t="s">
        <v>3501</v>
      </c>
      <c r="H733" s="188" t="s">
        <v>3319</v>
      </c>
      <c r="I733" s="181">
        <f>SUMIFS(STIMA!$O$2:$O$48,STIMA!$G$2:$G$48,EP!I$1,STIMA!$E$2:$E$48,EP!$A733)</f>
        <v>0</v>
      </c>
      <c r="J733" s="182">
        <f t="shared" si="44"/>
        <v>0</v>
      </c>
      <c r="K733" s="181">
        <f>SUMIFS(STIMA!$O$2:$O$48,STIMA!$G$2:$G$48,EP!K$1,STIMA!$E$2:$E$48,EP!$A733)</f>
        <v>0</v>
      </c>
      <c r="L733" s="182">
        <f t="shared" si="45"/>
        <v>0</v>
      </c>
      <c r="M733" s="183">
        <f t="shared" si="46"/>
        <v>0</v>
      </c>
      <c r="N733" s="182">
        <f t="shared" si="47"/>
        <v>0</v>
      </c>
      <c r="Q733" s="184"/>
    </row>
    <row r="734" spans="1:17" ht="12" customHeight="1" x14ac:dyDescent="0.2">
      <c r="A734" s="188" t="s">
        <v>1421</v>
      </c>
      <c r="B734" s="188" t="s">
        <v>1380</v>
      </c>
      <c r="C734" s="188" t="s">
        <v>427</v>
      </c>
      <c r="D734" s="189">
        <v>71.7</v>
      </c>
      <c r="E734" s="188" t="s">
        <v>1377</v>
      </c>
      <c r="F734" s="188" t="s">
        <v>1414</v>
      </c>
      <c r="G734" s="188" t="s">
        <v>3501</v>
      </c>
      <c r="H734" s="188" t="s">
        <v>3319</v>
      </c>
      <c r="I734" s="181">
        <f>SUMIFS(STIMA!$O$2:$O$48,STIMA!$G$2:$G$48,EP!I$1,STIMA!$E$2:$E$48,EP!$A734)</f>
        <v>0</v>
      </c>
      <c r="J734" s="182">
        <f t="shared" si="44"/>
        <v>0</v>
      </c>
      <c r="K734" s="181">
        <f>SUMIFS(STIMA!$O$2:$O$48,STIMA!$G$2:$G$48,EP!K$1,STIMA!$E$2:$E$48,EP!$A734)</f>
        <v>0</v>
      </c>
      <c r="L734" s="182">
        <f t="shared" si="45"/>
        <v>0</v>
      </c>
      <c r="M734" s="183">
        <f t="shared" si="46"/>
        <v>0</v>
      </c>
      <c r="N734" s="182">
        <f t="shared" si="47"/>
        <v>0</v>
      </c>
      <c r="Q734" s="184"/>
    </row>
    <row r="735" spans="1:17" ht="12" customHeight="1" x14ac:dyDescent="0.2">
      <c r="A735" s="188" t="s">
        <v>1422</v>
      </c>
      <c r="B735" s="188" t="s">
        <v>1382</v>
      </c>
      <c r="C735" s="188" t="s">
        <v>427</v>
      </c>
      <c r="D735" s="189">
        <v>181.54</v>
      </c>
      <c r="E735" s="188" t="s">
        <v>1377</v>
      </c>
      <c r="F735" s="188" t="s">
        <v>1414</v>
      </c>
      <c r="G735" s="188" t="s">
        <v>3501</v>
      </c>
      <c r="H735" s="188" t="s">
        <v>3319</v>
      </c>
      <c r="I735" s="181">
        <f>SUMIFS(STIMA!$O$2:$O$48,STIMA!$G$2:$G$48,EP!I$1,STIMA!$E$2:$E$48,EP!$A735)</f>
        <v>0</v>
      </c>
      <c r="J735" s="182">
        <f t="shared" si="44"/>
        <v>0</v>
      </c>
      <c r="K735" s="181">
        <f>SUMIFS(STIMA!$O$2:$O$48,STIMA!$G$2:$G$48,EP!K$1,STIMA!$E$2:$E$48,EP!$A735)</f>
        <v>0</v>
      </c>
      <c r="L735" s="182">
        <f t="shared" si="45"/>
        <v>0</v>
      </c>
      <c r="M735" s="183">
        <f t="shared" si="46"/>
        <v>0</v>
      </c>
      <c r="N735" s="182">
        <f t="shared" si="47"/>
        <v>0</v>
      </c>
      <c r="Q735" s="184"/>
    </row>
    <row r="736" spans="1:17" ht="12" customHeight="1" x14ac:dyDescent="0.2">
      <c r="A736" s="188" t="s">
        <v>1423</v>
      </c>
      <c r="B736" s="188" t="s">
        <v>3516</v>
      </c>
      <c r="C736" s="188"/>
      <c r="D736" s="189">
        <v>0</v>
      </c>
      <c r="E736" s="188" t="s">
        <v>1377</v>
      </c>
      <c r="F736" s="188" t="s">
        <v>1414</v>
      </c>
      <c r="G736" s="188" t="s">
        <v>3501</v>
      </c>
      <c r="H736" s="188" t="s">
        <v>3319</v>
      </c>
      <c r="I736" s="181">
        <f>SUMIFS(STIMA!$O$2:$O$48,STIMA!$G$2:$G$48,EP!I$1,STIMA!$E$2:$E$48,EP!$A736)</f>
        <v>0</v>
      </c>
      <c r="J736" s="182">
        <f t="shared" si="44"/>
        <v>0</v>
      </c>
      <c r="K736" s="181">
        <f>SUMIFS(STIMA!$O$2:$O$48,STIMA!$G$2:$G$48,EP!K$1,STIMA!$E$2:$E$48,EP!$A736)</f>
        <v>0</v>
      </c>
      <c r="L736" s="182">
        <f t="shared" si="45"/>
        <v>0</v>
      </c>
      <c r="M736" s="183">
        <f t="shared" si="46"/>
        <v>0</v>
      </c>
      <c r="N736" s="182">
        <f t="shared" si="47"/>
        <v>0</v>
      </c>
      <c r="Q736" s="184"/>
    </row>
    <row r="737" spans="1:17" ht="12" customHeight="1" x14ac:dyDescent="0.2">
      <c r="A737" s="188" t="s">
        <v>1424</v>
      </c>
      <c r="B737" s="188" t="s">
        <v>1420</v>
      </c>
      <c r="C737" s="190" t="s">
        <v>427</v>
      </c>
      <c r="D737" s="189">
        <v>21.05</v>
      </c>
      <c r="E737" s="188" t="s">
        <v>1377</v>
      </c>
      <c r="F737" s="188" t="s">
        <v>1414</v>
      </c>
      <c r="G737" s="188" t="s">
        <v>3501</v>
      </c>
      <c r="H737" s="188" t="s">
        <v>3319</v>
      </c>
      <c r="I737" s="181">
        <f>SUMIFS(STIMA!$O$2:$O$48,STIMA!$G$2:$G$48,EP!I$1,STIMA!$E$2:$E$48,EP!$A737)</f>
        <v>0</v>
      </c>
      <c r="J737" s="182">
        <f t="shared" si="44"/>
        <v>0</v>
      </c>
      <c r="K737" s="181">
        <f>SUMIFS(STIMA!$O$2:$O$48,STIMA!$G$2:$G$48,EP!K$1,STIMA!$E$2:$E$48,EP!$A737)</f>
        <v>0</v>
      </c>
      <c r="L737" s="182">
        <f t="shared" si="45"/>
        <v>0</v>
      </c>
      <c r="M737" s="183">
        <f t="shared" si="46"/>
        <v>0</v>
      </c>
      <c r="N737" s="182">
        <f t="shared" si="47"/>
        <v>0</v>
      </c>
      <c r="Q737" s="184"/>
    </row>
    <row r="738" spans="1:17" ht="12" customHeight="1" x14ac:dyDescent="0.2">
      <c r="A738" s="188" t="s">
        <v>1425</v>
      </c>
      <c r="B738" s="188" t="s">
        <v>1380</v>
      </c>
      <c r="C738" s="188" t="s">
        <v>427</v>
      </c>
      <c r="D738" s="189">
        <v>34.92</v>
      </c>
      <c r="E738" s="188" t="s">
        <v>1377</v>
      </c>
      <c r="F738" s="188" t="s">
        <v>1414</v>
      </c>
      <c r="G738" s="188" t="s">
        <v>3501</v>
      </c>
      <c r="H738" s="188" t="s">
        <v>3319</v>
      </c>
      <c r="I738" s="181">
        <f>SUMIFS(STIMA!$O$2:$O$48,STIMA!$G$2:$G$48,EP!I$1,STIMA!$E$2:$E$48,EP!$A738)</f>
        <v>0</v>
      </c>
      <c r="J738" s="182">
        <f t="shared" si="44"/>
        <v>0</v>
      </c>
      <c r="K738" s="181">
        <f>SUMIFS(STIMA!$O$2:$O$48,STIMA!$G$2:$G$48,EP!K$1,STIMA!$E$2:$E$48,EP!$A738)</f>
        <v>0</v>
      </c>
      <c r="L738" s="182">
        <f t="shared" si="45"/>
        <v>0</v>
      </c>
      <c r="M738" s="183">
        <f t="shared" si="46"/>
        <v>0</v>
      </c>
      <c r="N738" s="182">
        <f t="shared" si="47"/>
        <v>0</v>
      </c>
      <c r="Q738" s="184"/>
    </row>
    <row r="739" spans="1:17" ht="12" customHeight="1" x14ac:dyDescent="0.2">
      <c r="A739" s="188" t="s">
        <v>1426</v>
      </c>
      <c r="B739" s="188" t="s">
        <v>1382</v>
      </c>
      <c r="C739" s="188" t="s">
        <v>427</v>
      </c>
      <c r="D739" s="189">
        <v>65.569999999999993</v>
      </c>
      <c r="E739" s="188" t="s">
        <v>1377</v>
      </c>
      <c r="F739" s="188" t="s">
        <v>1414</v>
      </c>
      <c r="G739" s="188" t="s">
        <v>3501</v>
      </c>
      <c r="H739" s="188" t="s">
        <v>3319</v>
      </c>
      <c r="I739" s="181">
        <f>SUMIFS(STIMA!$O$2:$O$48,STIMA!$G$2:$G$48,EP!I$1,STIMA!$E$2:$E$48,EP!$A739)</f>
        <v>0</v>
      </c>
      <c r="J739" s="182">
        <f t="shared" si="44"/>
        <v>0</v>
      </c>
      <c r="K739" s="181">
        <f>SUMIFS(STIMA!$O$2:$O$48,STIMA!$G$2:$G$48,EP!K$1,STIMA!$E$2:$E$48,EP!$A739)</f>
        <v>0</v>
      </c>
      <c r="L739" s="182">
        <f t="shared" si="45"/>
        <v>0</v>
      </c>
      <c r="M739" s="183">
        <f t="shared" si="46"/>
        <v>0</v>
      </c>
      <c r="N739" s="182">
        <f t="shared" si="47"/>
        <v>0</v>
      </c>
      <c r="Q739" s="184"/>
    </row>
    <row r="740" spans="1:17" ht="12" customHeight="1" x14ac:dyDescent="0.2">
      <c r="A740" s="188" t="s">
        <v>1427</v>
      </c>
      <c r="B740" s="188" t="s">
        <v>3517</v>
      </c>
      <c r="C740" s="188"/>
      <c r="D740" s="189">
        <v>0</v>
      </c>
      <c r="E740" s="188" t="s">
        <v>1377</v>
      </c>
      <c r="F740" s="188" t="s">
        <v>1414</v>
      </c>
      <c r="G740" s="188" t="s">
        <v>3501</v>
      </c>
      <c r="H740" s="188" t="s">
        <v>3319</v>
      </c>
      <c r="I740" s="181">
        <f>SUMIFS(STIMA!$O$2:$O$48,STIMA!$G$2:$G$48,EP!I$1,STIMA!$E$2:$E$48,EP!$A740)</f>
        <v>0</v>
      </c>
      <c r="J740" s="182">
        <f t="shared" si="44"/>
        <v>0</v>
      </c>
      <c r="K740" s="181">
        <f>SUMIFS(STIMA!$O$2:$O$48,STIMA!$G$2:$G$48,EP!K$1,STIMA!$E$2:$E$48,EP!$A740)</f>
        <v>0</v>
      </c>
      <c r="L740" s="182">
        <f t="shared" si="45"/>
        <v>0</v>
      </c>
      <c r="M740" s="183">
        <f t="shared" si="46"/>
        <v>0</v>
      </c>
      <c r="N740" s="182">
        <f t="shared" si="47"/>
        <v>0</v>
      </c>
      <c r="Q740" s="184"/>
    </row>
    <row r="741" spans="1:17" ht="12" customHeight="1" x14ac:dyDescent="0.2">
      <c r="A741" s="188" t="s">
        <v>1428</v>
      </c>
      <c r="B741" s="188" t="s">
        <v>1420</v>
      </c>
      <c r="C741" s="190" t="s">
        <v>427</v>
      </c>
      <c r="D741" s="189">
        <v>31.8</v>
      </c>
      <c r="E741" s="188" t="s">
        <v>1377</v>
      </c>
      <c r="F741" s="188" t="s">
        <v>1414</v>
      </c>
      <c r="G741" s="188" t="s">
        <v>3501</v>
      </c>
      <c r="H741" s="188" t="s">
        <v>3319</v>
      </c>
      <c r="I741" s="181">
        <f>SUMIFS(STIMA!$O$2:$O$48,STIMA!$G$2:$G$48,EP!I$1,STIMA!$E$2:$E$48,EP!$A741)</f>
        <v>0</v>
      </c>
      <c r="J741" s="182">
        <f t="shared" si="44"/>
        <v>0</v>
      </c>
      <c r="K741" s="181">
        <f>SUMIFS(STIMA!$O$2:$O$48,STIMA!$G$2:$G$48,EP!K$1,STIMA!$E$2:$E$48,EP!$A741)</f>
        <v>0</v>
      </c>
      <c r="L741" s="182">
        <f t="shared" si="45"/>
        <v>0</v>
      </c>
      <c r="M741" s="183">
        <f t="shared" si="46"/>
        <v>0</v>
      </c>
      <c r="N741" s="182">
        <f t="shared" si="47"/>
        <v>0</v>
      </c>
      <c r="Q741" s="184"/>
    </row>
    <row r="742" spans="1:17" ht="12" customHeight="1" x14ac:dyDescent="0.2">
      <c r="A742" s="188" t="s">
        <v>1429</v>
      </c>
      <c r="B742" s="188" t="s">
        <v>1380</v>
      </c>
      <c r="C742" s="188" t="s">
        <v>427</v>
      </c>
      <c r="D742" s="189">
        <v>53.64</v>
      </c>
      <c r="E742" s="188" t="s">
        <v>1377</v>
      </c>
      <c r="F742" s="188" t="s">
        <v>1414</v>
      </c>
      <c r="G742" s="188" t="s">
        <v>3501</v>
      </c>
      <c r="H742" s="188" t="s">
        <v>3319</v>
      </c>
      <c r="I742" s="181">
        <f>SUMIFS(STIMA!$O$2:$O$48,STIMA!$G$2:$G$48,EP!I$1,STIMA!$E$2:$E$48,EP!$A742)</f>
        <v>0</v>
      </c>
      <c r="J742" s="182">
        <f t="shared" si="44"/>
        <v>0</v>
      </c>
      <c r="K742" s="181">
        <f>SUMIFS(STIMA!$O$2:$O$48,STIMA!$G$2:$G$48,EP!K$1,STIMA!$E$2:$E$48,EP!$A742)</f>
        <v>0</v>
      </c>
      <c r="L742" s="182">
        <f t="shared" si="45"/>
        <v>0</v>
      </c>
      <c r="M742" s="183">
        <f t="shared" si="46"/>
        <v>0</v>
      </c>
      <c r="N742" s="182">
        <f t="shared" si="47"/>
        <v>0</v>
      </c>
      <c r="Q742" s="184"/>
    </row>
    <row r="743" spans="1:17" ht="12" customHeight="1" x14ac:dyDescent="0.2">
      <c r="A743" s="188" t="s">
        <v>1430</v>
      </c>
      <c r="B743" s="188" t="s">
        <v>1382</v>
      </c>
      <c r="C743" s="188" t="s">
        <v>427</v>
      </c>
      <c r="D743" s="189">
        <v>107.13</v>
      </c>
      <c r="E743" s="188" t="s">
        <v>1377</v>
      </c>
      <c r="F743" s="188" t="s">
        <v>1414</v>
      </c>
      <c r="G743" s="188" t="s">
        <v>3501</v>
      </c>
      <c r="H743" s="188" t="s">
        <v>3319</v>
      </c>
      <c r="I743" s="181">
        <f>SUMIFS(STIMA!$O$2:$O$48,STIMA!$G$2:$G$48,EP!I$1,STIMA!$E$2:$E$48,EP!$A743)</f>
        <v>0</v>
      </c>
      <c r="J743" s="182">
        <f t="shared" si="44"/>
        <v>0</v>
      </c>
      <c r="K743" s="181">
        <f>SUMIFS(STIMA!$O$2:$O$48,STIMA!$G$2:$G$48,EP!K$1,STIMA!$E$2:$E$48,EP!$A743)</f>
        <v>0</v>
      </c>
      <c r="L743" s="182">
        <f t="shared" si="45"/>
        <v>0</v>
      </c>
      <c r="M743" s="183">
        <f t="shared" si="46"/>
        <v>0</v>
      </c>
      <c r="N743" s="182">
        <f t="shared" si="47"/>
        <v>0</v>
      </c>
      <c r="Q743" s="184"/>
    </row>
    <row r="744" spans="1:17" ht="12" customHeight="1" x14ac:dyDescent="0.2">
      <c r="A744" s="188" t="s">
        <v>1431</v>
      </c>
      <c r="B744" s="188" t="s">
        <v>3518</v>
      </c>
      <c r="C744" s="190"/>
      <c r="D744" s="189">
        <v>0</v>
      </c>
      <c r="E744" s="188" t="s">
        <v>1377</v>
      </c>
      <c r="F744" s="188" t="s">
        <v>1432</v>
      </c>
      <c r="G744" s="188" t="s">
        <v>3501</v>
      </c>
      <c r="H744" s="188" t="s">
        <v>3319</v>
      </c>
      <c r="I744" s="181">
        <f>SUMIFS(STIMA!$O$2:$O$48,STIMA!$G$2:$G$48,EP!I$1,STIMA!$E$2:$E$48,EP!$A744)</f>
        <v>0</v>
      </c>
      <c r="J744" s="182">
        <f t="shared" si="44"/>
        <v>0</v>
      </c>
      <c r="K744" s="181">
        <f>SUMIFS(STIMA!$O$2:$O$48,STIMA!$G$2:$G$48,EP!K$1,STIMA!$E$2:$E$48,EP!$A744)</f>
        <v>0</v>
      </c>
      <c r="L744" s="182">
        <f t="shared" si="45"/>
        <v>0</v>
      </c>
      <c r="M744" s="183">
        <f t="shared" si="46"/>
        <v>0</v>
      </c>
      <c r="N744" s="182">
        <f t="shared" si="47"/>
        <v>0</v>
      </c>
      <c r="Q744" s="184"/>
    </row>
    <row r="745" spans="1:17" ht="12" customHeight="1" x14ac:dyDescent="0.2">
      <c r="A745" s="188" t="s">
        <v>1433</v>
      </c>
      <c r="B745" s="188" t="s">
        <v>1400</v>
      </c>
      <c r="C745" s="188" t="s">
        <v>427</v>
      </c>
      <c r="D745" s="189">
        <v>57.97</v>
      </c>
      <c r="E745" s="188" t="s">
        <v>1377</v>
      </c>
      <c r="F745" s="188" t="s">
        <v>1432</v>
      </c>
      <c r="G745" s="188" t="s">
        <v>3501</v>
      </c>
      <c r="H745" s="188" t="s">
        <v>3319</v>
      </c>
      <c r="I745" s="181">
        <f>SUMIFS(STIMA!$O$2:$O$48,STIMA!$G$2:$G$48,EP!I$1,STIMA!$E$2:$E$48,EP!$A745)</f>
        <v>0</v>
      </c>
      <c r="J745" s="182">
        <f t="shared" si="44"/>
        <v>0</v>
      </c>
      <c r="K745" s="181">
        <f>SUMIFS(STIMA!$O$2:$O$48,STIMA!$G$2:$G$48,EP!K$1,STIMA!$E$2:$E$48,EP!$A745)</f>
        <v>0</v>
      </c>
      <c r="L745" s="182">
        <f t="shared" si="45"/>
        <v>0</v>
      </c>
      <c r="M745" s="183">
        <f t="shared" si="46"/>
        <v>0</v>
      </c>
      <c r="N745" s="182">
        <f t="shared" si="47"/>
        <v>0</v>
      </c>
      <c r="Q745" s="184"/>
    </row>
    <row r="746" spans="1:17" ht="12" customHeight="1" x14ac:dyDescent="0.2">
      <c r="A746" s="188" t="s">
        <v>1434</v>
      </c>
      <c r="B746" s="188" t="s">
        <v>1402</v>
      </c>
      <c r="C746" s="188" t="s">
        <v>427</v>
      </c>
      <c r="D746" s="189">
        <v>139.84</v>
      </c>
      <c r="E746" s="188" t="s">
        <v>1377</v>
      </c>
      <c r="F746" s="188" t="s">
        <v>1432</v>
      </c>
      <c r="G746" s="188" t="s">
        <v>3501</v>
      </c>
      <c r="H746" s="188" t="s">
        <v>3319</v>
      </c>
      <c r="I746" s="181">
        <f>SUMIFS(STIMA!$O$2:$O$48,STIMA!$G$2:$G$48,EP!I$1,STIMA!$E$2:$E$48,EP!$A746)</f>
        <v>0</v>
      </c>
      <c r="J746" s="182">
        <f t="shared" si="44"/>
        <v>0</v>
      </c>
      <c r="K746" s="181">
        <f>SUMIFS(STIMA!$O$2:$O$48,STIMA!$G$2:$G$48,EP!K$1,STIMA!$E$2:$E$48,EP!$A746)</f>
        <v>0</v>
      </c>
      <c r="L746" s="182">
        <f t="shared" si="45"/>
        <v>0</v>
      </c>
      <c r="M746" s="183">
        <f t="shared" si="46"/>
        <v>0</v>
      </c>
      <c r="N746" s="182">
        <f t="shared" si="47"/>
        <v>0</v>
      </c>
      <c r="Q746" s="184"/>
    </row>
    <row r="747" spans="1:17" ht="12" customHeight="1" x14ac:dyDescent="0.2">
      <c r="A747" s="188" t="s">
        <v>1435</v>
      </c>
      <c r="B747" s="188" t="s">
        <v>3519</v>
      </c>
      <c r="C747" s="190"/>
      <c r="D747" s="189">
        <v>0</v>
      </c>
      <c r="E747" s="188" t="s">
        <v>1377</v>
      </c>
      <c r="F747" s="188" t="s">
        <v>1432</v>
      </c>
      <c r="G747" s="188" t="s">
        <v>3501</v>
      </c>
      <c r="H747" s="188" t="s">
        <v>3319</v>
      </c>
      <c r="I747" s="181">
        <f>SUMIFS(STIMA!$O$2:$O$48,STIMA!$G$2:$G$48,EP!I$1,STIMA!$E$2:$E$48,EP!$A747)</f>
        <v>0</v>
      </c>
      <c r="J747" s="182">
        <f t="shared" si="44"/>
        <v>0</v>
      </c>
      <c r="K747" s="181">
        <f>SUMIFS(STIMA!$O$2:$O$48,STIMA!$G$2:$G$48,EP!K$1,STIMA!$E$2:$E$48,EP!$A747)</f>
        <v>0</v>
      </c>
      <c r="L747" s="182">
        <f t="shared" si="45"/>
        <v>0</v>
      </c>
      <c r="M747" s="183">
        <f t="shared" si="46"/>
        <v>0</v>
      </c>
      <c r="N747" s="182">
        <f t="shared" si="47"/>
        <v>0</v>
      </c>
      <c r="Q747" s="184"/>
    </row>
    <row r="748" spans="1:17" ht="12" customHeight="1" x14ac:dyDescent="0.2">
      <c r="A748" s="188" t="s">
        <v>1436</v>
      </c>
      <c r="B748" s="188" t="s">
        <v>1400</v>
      </c>
      <c r="C748" s="188" t="s">
        <v>427</v>
      </c>
      <c r="D748" s="189">
        <v>66.489999999999995</v>
      </c>
      <c r="E748" s="188" t="s">
        <v>1377</v>
      </c>
      <c r="F748" s="188" t="s">
        <v>1432</v>
      </c>
      <c r="G748" s="188" t="s">
        <v>3501</v>
      </c>
      <c r="H748" s="188" t="s">
        <v>3319</v>
      </c>
      <c r="I748" s="181">
        <f>SUMIFS(STIMA!$O$2:$O$48,STIMA!$G$2:$G$48,EP!I$1,STIMA!$E$2:$E$48,EP!$A748)</f>
        <v>0</v>
      </c>
      <c r="J748" s="182">
        <f t="shared" si="44"/>
        <v>0</v>
      </c>
      <c r="K748" s="181">
        <f>SUMIFS(STIMA!$O$2:$O$48,STIMA!$G$2:$G$48,EP!K$1,STIMA!$E$2:$E$48,EP!$A748)</f>
        <v>0</v>
      </c>
      <c r="L748" s="182">
        <f t="shared" si="45"/>
        <v>0</v>
      </c>
      <c r="M748" s="183">
        <f t="shared" si="46"/>
        <v>0</v>
      </c>
      <c r="N748" s="182">
        <f t="shared" si="47"/>
        <v>0</v>
      </c>
      <c r="Q748" s="184"/>
    </row>
    <row r="749" spans="1:17" ht="12" customHeight="1" x14ac:dyDescent="0.2">
      <c r="A749" s="188" t="s">
        <v>1437</v>
      </c>
      <c r="B749" s="188" t="s">
        <v>1402</v>
      </c>
      <c r="C749" s="188" t="s">
        <v>427</v>
      </c>
      <c r="D749" s="189">
        <v>127.2</v>
      </c>
      <c r="E749" s="188" t="s">
        <v>1377</v>
      </c>
      <c r="F749" s="188" t="s">
        <v>1432</v>
      </c>
      <c r="G749" s="188" t="s">
        <v>3501</v>
      </c>
      <c r="H749" s="188" t="s">
        <v>3319</v>
      </c>
      <c r="I749" s="181">
        <f>SUMIFS(STIMA!$O$2:$O$48,STIMA!$G$2:$G$48,EP!I$1,STIMA!$E$2:$E$48,EP!$A749)</f>
        <v>0</v>
      </c>
      <c r="J749" s="182">
        <f t="shared" si="44"/>
        <v>0</v>
      </c>
      <c r="K749" s="181">
        <f>SUMIFS(STIMA!$O$2:$O$48,STIMA!$G$2:$G$48,EP!K$1,STIMA!$E$2:$E$48,EP!$A749)</f>
        <v>0</v>
      </c>
      <c r="L749" s="182">
        <f t="shared" si="45"/>
        <v>0</v>
      </c>
      <c r="M749" s="183">
        <f t="shared" si="46"/>
        <v>0</v>
      </c>
      <c r="N749" s="182">
        <f t="shared" si="47"/>
        <v>0</v>
      </c>
      <c r="Q749" s="184"/>
    </row>
    <row r="750" spans="1:17" ht="12" customHeight="1" x14ac:dyDescent="0.2">
      <c r="A750" s="188" t="s">
        <v>1438</v>
      </c>
      <c r="B750" s="188" t="s">
        <v>1439</v>
      </c>
      <c r="C750" s="190" t="s">
        <v>427</v>
      </c>
      <c r="D750" s="189">
        <v>182.2</v>
      </c>
      <c r="E750" s="188" t="s">
        <v>1377</v>
      </c>
      <c r="F750" s="188" t="s">
        <v>1432</v>
      </c>
      <c r="G750" s="188" t="s">
        <v>3501</v>
      </c>
      <c r="H750" s="188" t="s">
        <v>3319</v>
      </c>
      <c r="I750" s="181">
        <f>SUMIFS(STIMA!$O$2:$O$48,STIMA!$G$2:$G$48,EP!I$1,STIMA!$E$2:$E$48,EP!$A750)</f>
        <v>0</v>
      </c>
      <c r="J750" s="182">
        <f t="shared" si="44"/>
        <v>0</v>
      </c>
      <c r="K750" s="181">
        <f>SUMIFS(STIMA!$O$2:$O$48,STIMA!$G$2:$G$48,EP!K$1,STIMA!$E$2:$E$48,EP!$A750)</f>
        <v>0</v>
      </c>
      <c r="L750" s="182">
        <f t="shared" si="45"/>
        <v>0</v>
      </c>
      <c r="M750" s="183">
        <f t="shared" si="46"/>
        <v>0</v>
      </c>
      <c r="N750" s="182">
        <f t="shared" si="47"/>
        <v>0</v>
      </c>
      <c r="Q750" s="184"/>
    </row>
    <row r="751" spans="1:17" ht="12" customHeight="1" x14ac:dyDescent="0.2">
      <c r="A751" s="188" t="s">
        <v>1440</v>
      </c>
      <c r="B751" s="188" t="s">
        <v>3520</v>
      </c>
      <c r="C751" s="188"/>
      <c r="D751" s="189">
        <v>0</v>
      </c>
      <c r="E751" s="188" t="s">
        <v>1377</v>
      </c>
      <c r="F751" s="188" t="s">
        <v>1441</v>
      </c>
      <c r="G751" s="188" t="s">
        <v>3501</v>
      </c>
      <c r="H751" s="188" t="s">
        <v>3319</v>
      </c>
      <c r="I751" s="181">
        <f>SUMIFS(STIMA!$O$2:$O$48,STIMA!$G$2:$G$48,EP!I$1,STIMA!$E$2:$E$48,EP!$A751)</f>
        <v>0</v>
      </c>
      <c r="J751" s="182">
        <f t="shared" si="44"/>
        <v>0</v>
      </c>
      <c r="K751" s="181">
        <f>SUMIFS(STIMA!$O$2:$O$48,STIMA!$G$2:$G$48,EP!K$1,STIMA!$E$2:$E$48,EP!$A751)</f>
        <v>0</v>
      </c>
      <c r="L751" s="182">
        <f t="shared" si="45"/>
        <v>0</v>
      </c>
      <c r="M751" s="183">
        <f t="shared" si="46"/>
        <v>0</v>
      </c>
      <c r="N751" s="182">
        <f t="shared" si="47"/>
        <v>0</v>
      </c>
      <c r="Q751" s="184"/>
    </row>
    <row r="752" spans="1:17" ht="12" customHeight="1" x14ac:dyDescent="0.2">
      <c r="A752" s="188" t="s">
        <v>1442</v>
      </c>
      <c r="B752" s="188" t="s">
        <v>1443</v>
      </c>
      <c r="C752" s="188" t="s">
        <v>427</v>
      </c>
      <c r="D752" s="189">
        <v>84.05</v>
      </c>
      <c r="E752" s="188" t="s">
        <v>1377</v>
      </c>
      <c r="F752" s="188" t="s">
        <v>1441</v>
      </c>
      <c r="G752" s="188" t="s">
        <v>3501</v>
      </c>
      <c r="H752" s="188" t="s">
        <v>3319</v>
      </c>
      <c r="I752" s="181">
        <f>SUMIFS(STIMA!$O$2:$O$48,STIMA!$G$2:$G$48,EP!I$1,STIMA!$E$2:$E$48,EP!$A752)</f>
        <v>0</v>
      </c>
      <c r="J752" s="182">
        <f t="shared" si="44"/>
        <v>0</v>
      </c>
      <c r="K752" s="181">
        <f>SUMIFS(STIMA!$O$2:$O$48,STIMA!$G$2:$G$48,EP!K$1,STIMA!$E$2:$E$48,EP!$A752)</f>
        <v>0</v>
      </c>
      <c r="L752" s="182">
        <f t="shared" si="45"/>
        <v>0</v>
      </c>
      <c r="M752" s="183">
        <f t="shared" si="46"/>
        <v>0</v>
      </c>
      <c r="N752" s="182">
        <f t="shared" si="47"/>
        <v>0</v>
      </c>
      <c r="Q752" s="184"/>
    </row>
    <row r="753" spans="1:17" ht="12" customHeight="1" x14ac:dyDescent="0.2">
      <c r="A753" s="188" t="s">
        <v>1444</v>
      </c>
      <c r="B753" s="188" t="s">
        <v>1445</v>
      </c>
      <c r="C753" s="188" t="s">
        <v>427</v>
      </c>
      <c r="D753" s="189">
        <v>147.07</v>
      </c>
      <c r="E753" s="188" t="s">
        <v>1377</v>
      </c>
      <c r="F753" s="188" t="s">
        <v>1441</v>
      </c>
      <c r="G753" s="188" t="s">
        <v>3501</v>
      </c>
      <c r="H753" s="188" t="s">
        <v>3319</v>
      </c>
      <c r="I753" s="181">
        <f>SUMIFS(STIMA!$O$2:$O$48,STIMA!$G$2:$G$48,EP!I$1,STIMA!$E$2:$E$48,EP!$A753)</f>
        <v>0</v>
      </c>
      <c r="J753" s="182">
        <f t="shared" si="44"/>
        <v>0</v>
      </c>
      <c r="K753" s="181">
        <f>SUMIFS(STIMA!$O$2:$O$48,STIMA!$G$2:$G$48,EP!K$1,STIMA!$E$2:$E$48,EP!$A753)</f>
        <v>0</v>
      </c>
      <c r="L753" s="182">
        <f t="shared" si="45"/>
        <v>0</v>
      </c>
      <c r="M753" s="183">
        <f t="shared" si="46"/>
        <v>0</v>
      </c>
      <c r="N753" s="182">
        <f t="shared" si="47"/>
        <v>0</v>
      </c>
      <c r="Q753" s="184"/>
    </row>
    <row r="754" spans="1:17" ht="12" customHeight="1" x14ac:dyDescent="0.2">
      <c r="A754" s="188" t="s">
        <v>1446</v>
      </c>
      <c r="B754" s="188" t="s">
        <v>1447</v>
      </c>
      <c r="C754" s="190"/>
      <c r="D754" s="189">
        <v>0</v>
      </c>
      <c r="E754" s="188" t="s">
        <v>1377</v>
      </c>
      <c r="F754" s="188" t="s">
        <v>1441</v>
      </c>
      <c r="G754" s="188" t="s">
        <v>3501</v>
      </c>
      <c r="H754" s="188" t="s">
        <v>3319</v>
      </c>
      <c r="I754" s="181">
        <f>SUMIFS(STIMA!$O$2:$O$48,STIMA!$G$2:$G$48,EP!I$1,STIMA!$E$2:$E$48,EP!$A754)</f>
        <v>0</v>
      </c>
      <c r="J754" s="182">
        <f t="shared" si="44"/>
        <v>0</v>
      </c>
      <c r="K754" s="181">
        <f>SUMIFS(STIMA!$O$2:$O$48,STIMA!$G$2:$G$48,EP!K$1,STIMA!$E$2:$E$48,EP!$A754)</f>
        <v>0</v>
      </c>
      <c r="L754" s="182">
        <f t="shared" si="45"/>
        <v>0</v>
      </c>
      <c r="M754" s="183">
        <f t="shared" si="46"/>
        <v>0</v>
      </c>
      <c r="N754" s="182">
        <f t="shared" si="47"/>
        <v>0</v>
      </c>
      <c r="Q754" s="184"/>
    </row>
    <row r="755" spans="1:17" ht="12" customHeight="1" x14ac:dyDescent="0.2">
      <c r="A755" s="188" t="s">
        <v>1448</v>
      </c>
      <c r="B755" s="188" t="s">
        <v>1449</v>
      </c>
      <c r="C755" s="188" t="s">
        <v>427</v>
      </c>
      <c r="D755" s="189">
        <v>211.99</v>
      </c>
      <c r="E755" s="188" t="s">
        <v>1377</v>
      </c>
      <c r="F755" s="188" t="s">
        <v>1441</v>
      </c>
      <c r="G755" s="188" t="s">
        <v>3501</v>
      </c>
      <c r="H755" s="188" t="s">
        <v>3319</v>
      </c>
      <c r="I755" s="181">
        <f>SUMIFS(STIMA!$O$2:$O$48,STIMA!$G$2:$G$48,EP!I$1,STIMA!$E$2:$E$48,EP!$A755)</f>
        <v>0</v>
      </c>
      <c r="J755" s="182">
        <f t="shared" si="44"/>
        <v>0</v>
      </c>
      <c r="K755" s="181">
        <f>SUMIFS(STIMA!$O$2:$O$48,STIMA!$G$2:$G$48,EP!K$1,STIMA!$E$2:$E$48,EP!$A755)</f>
        <v>0</v>
      </c>
      <c r="L755" s="182">
        <f t="shared" si="45"/>
        <v>0</v>
      </c>
      <c r="M755" s="183">
        <f t="shared" si="46"/>
        <v>0</v>
      </c>
      <c r="N755" s="182">
        <f t="shared" si="47"/>
        <v>0</v>
      </c>
      <c r="Q755" s="184"/>
    </row>
    <row r="756" spans="1:17" ht="12" customHeight="1" x14ac:dyDescent="0.2">
      <c r="A756" s="188" t="s">
        <v>1450</v>
      </c>
      <c r="B756" s="188" t="s">
        <v>1451</v>
      </c>
      <c r="C756" s="188" t="s">
        <v>427</v>
      </c>
      <c r="D756" s="189">
        <v>269.05</v>
      </c>
      <c r="E756" s="188" t="s">
        <v>1377</v>
      </c>
      <c r="F756" s="188" t="s">
        <v>1441</v>
      </c>
      <c r="G756" s="188" t="s">
        <v>3501</v>
      </c>
      <c r="H756" s="188" t="s">
        <v>3319</v>
      </c>
      <c r="I756" s="181">
        <f>SUMIFS(STIMA!$O$2:$O$48,STIMA!$G$2:$G$48,EP!I$1,STIMA!$E$2:$E$48,EP!$A756)</f>
        <v>0</v>
      </c>
      <c r="J756" s="182">
        <f t="shared" si="44"/>
        <v>0</v>
      </c>
      <c r="K756" s="181">
        <f>SUMIFS(STIMA!$O$2:$O$48,STIMA!$G$2:$G$48,EP!K$1,STIMA!$E$2:$E$48,EP!$A756)</f>
        <v>0</v>
      </c>
      <c r="L756" s="182">
        <f t="shared" si="45"/>
        <v>0</v>
      </c>
      <c r="M756" s="183">
        <f t="shared" si="46"/>
        <v>0</v>
      </c>
      <c r="N756" s="182">
        <f t="shared" si="47"/>
        <v>0</v>
      </c>
      <c r="Q756" s="184"/>
    </row>
    <row r="757" spans="1:17" ht="12" customHeight="1" x14ac:dyDescent="0.2">
      <c r="A757" s="188" t="s">
        <v>1452</v>
      </c>
      <c r="B757" s="188" t="s">
        <v>3521</v>
      </c>
      <c r="C757" s="188"/>
      <c r="D757" s="189">
        <v>0</v>
      </c>
      <c r="E757" s="188" t="s">
        <v>1377</v>
      </c>
      <c r="F757" s="188" t="s">
        <v>1453</v>
      </c>
      <c r="G757" s="188" t="s">
        <v>3501</v>
      </c>
      <c r="H757" s="188" t="s">
        <v>3319</v>
      </c>
      <c r="I757" s="181">
        <f>SUMIFS(STIMA!$O$2:$O$48,STIMA!$G$2:$G$48,EP!I$1,STIMA!$E$2:$E$48,EP!$A757)</f>
        <v>0</v>
      </c>
      <c r="J757" s="182">
        <f t="shared" si="44"/>
        <v>0</v>
      </c>
      <c r="K757" s="181">
        <f>SUMIFS(STIMA!$O$2:$O$48,STIMA!$G$2:$G$48,EP!K$1,STIMA!$E$2:$E$48,EP!$A757)</f>
        <v>0</v>
      </c>
      <c r="L757" s="182">
        <f t="shared" si="45"/>
        <v>0</v>
      </c>
      <c r="M757" s="183">
        <f t="shared" si="46"/>
        <v>0</v>
      </c>
      <c r="N757" s="182">
        <f t="shared" si="47"/>
        <v>0</v>
      </c>
      <c r="Q757" s="184"/>
    </row>
    <row r="758" spans="1:17" ht="12" customHeight="1" x14ac:dyDescent="0.2">
      <c r="A758" s="188" t="s">
        <v>1454</v>
      </c>
      <c r="B758" s="188" t="s">
        <v>1455</v>
      </c>
      <c r="C758" s="188" t="s">
        <v>176</v>
      </c>
      <c r="D758" s="189">
        <v>143.69</v>
      </c>
      <c r="E758" s="188" t="s">
        <v>1377</v>
      </c>
      <c r="F758" s="188" t="s">
        <v>1453</v>
      </c>
      <c r="G758" s="188" t="s">
        <v>3501</v>
      </c>
      <c r="H758" s="188" t="s">
        <v>3319</v>
      </c>
      <c r="I758" s="181">
        <f>SUMIFS(STIMA!$O$2:$O$48,STIMA!$G$2:$G$48,EP!I$1,STIMA!$E$2:$E$48,EP!$A758)</f>
        <v>0</v>
      </c>
      <c r="J758" s="182">
        <f t="shared" si="44"/>
        <v>0</v>
      </c>
      <c r="K758" s="181">
        <f>SUMIFS(STIMA!$O$2:$O$48,STIMA!$G$2:$G$48,EP!K$1,STIMA!$E$2:$E$48,EP!$A758)</f>
        <v>0</v>
      </c>
      <c r="L758" s="182">
        <f t="shared" si="45"/>
        <v>0</v>
      </c>
      <c r="M758" s="183">
        <f t="shared" si="46"/>
        <v>0</v>
      </c>
      <c r="N758" s="182">
        <f t="shared" si="47"/>
        <v>0</v>
      </c>
      <c r="Q758" s="184"/>
    </row>
    <row r="759" spans="1:17" ht="12" customHeight="1" x14ac:dyDescent="0.2">
      <c r="A759" s="188" t="s">
        <v>1456</v>
      </c>
      <c r="B759" s="188" t="s">
        <v>1457</v>
      </c>
      <c r="C759" s="190" t="s">
        <v>176</v>
      </c>
      <c r="D759" s="189">
        <v>169.04</v>
      </c>
      <c r="E759" s="188" t="s">
        <v>1377</v>
      </c>
      <c r="F759" s="188" t="s">
        <v>1453</v>
      </c>
      <c r="G759" s="188" t="s">
        <v>3501</v>
      </c>
      <c r="H759" s="188" t="s">
        <v>3319</v>
      </c>
      <c r="I759" s="181">
        <f>SUMIFS(STIMA!$O$2:$O$48,STIMA!$G$2:$G$48,EP!I$1,STIMA!$E$2:$E$48,EP!$A759)</f>
        <v>0</v>
      </c>
      <c r="J759" s="182">
        <f t="shared" si="44"/>
        <v>0</v>
      </c>
      <c r="K759" s="181">
        <f>SUMIFS(STIMA!$O$2:$O$48,STIMA!$G$2:$G$48,EP!K$1,STIMA!$E$2:$E$48,EP!$A759)</f>
        <v>0</v>
      </c>
      <c r="L759" s="182">
        <f t="shared" si="45"/>
        <v>0</v>
      </c>
      <c r="M759" s="183">
        <f t="shared" si="46"/>
        <v>0</v>
      </c>
      <c r="N759" s="182">
        <f t="shared" si="47"/>
        <v>0</v>
      </c>
      <c r="Q759" s="184"/>
    </row>
    <row r="760" spans="1:17" ht="12" customHeight="1" x14ac:dyDescent="0.2">
      <c r="A760" s="188" t="s">
        <v>1458</v>
      </c>
      <c r="B760" s="188" t="s">
        <v>1459</v>
      </c>
      <c r="C760" s="188" t="s">
        <v>176</v>
      </c>
      <c r="D760" s="189">
        <v>177.34</v>
      </c>
      <c r="E760" s="188" t="s">
        <v>1377</v>
      </c>
      <c r="F760" s="188" t="s">
        <v>1453</v>
      </c>
      <c r="G760" s="188" t="s">
        <v>3501</v>
      </c>
      <c r="H760" s="188" t="s">
        <v>3319</v>
      </c>
      <c r="I760" s="181">
        <f>SUMIFS(STIMA!$O$2:$O$48,STIMA!$G$2:$G$48,EP!I$1,STIMA!$E$2:$E$48,EP!$A760)</f>
        <v>0</v>
      </c>
      <c r="J760" s="182">
        <f t="shared" si="44"/>
        <v>0</v>
      </c>
      <c r="K760" s="181">
        <f>SUMIFS(STIMA!$O$2:$O$48,STIMA!$G$2:$G$48,EP!K$1,STIMA!$E$2:$E$48,EP!$A760)</f>
        <v>0</v>
      </c>
      <c r="L760" s="182">
        <f t="shared" si="45"/>
        <v>0</v>
      </c>
      <c r="M760" s="183">
        <f t="shared" si="46"/>
        <v>0</v>
      </c>
      <c r="N760" s="182">
        <f t="shared" si="47"/>
        <v>0</v>
      </c>
      <c r="Q760" s="184"/>
    </row>
    <row r="761" spans="1:17" ht="12" customHeight="1" x14ac:dyDescent="0.2">
      <c r="A761" s="188" t="s">
        <v>1460</v>
      </c>
      <c r="B761" s="188" t="s">
        <v>1461</v>
      </c>
      <c r="C761" s="188" t="s">
        <v>176</v>
      </c>
      <c r="D761" s="189">
        <v>201.97</v>
      </c>
      <c r="E761" s="188" t="s">
        <v>1377</v>
      </c>
      <c r="F761" s="188" t="s">
        <v>1453</v>
      </c>
      <c r="G761" s="188" t="s">
        <v>3501</v>
      </c>
      <c r="H761" s="188" t="s">
        <v>3319</v>
      </c>
      <c r="I761" s="181">
        <f>SUMIFS(STIMA!$O$2:$O$48,STIMA!$G$2:$G$48,EP!I$1,STIMA!$E$2:$E$48,EP!$A761)</f>
        <v>0</v>
      </c>
      <c r="J761" s="182">
        <f t="shared" si="44"/>
        <v>0</v>
      </c>
      <c r="K761" s="181">
        <f>SUMIFS(STIMA!$O$2:$O$48,STIMA!$G$2:$G$48,EP!K$1,STIMA!$E$2:$E$48,EP!$A761)</f>
        <v>0</v>
      </c>
      <c r="L761" s="182">
        <f t="shared" si="45"/>
        <v>0</v>
      </c>
      <c r="M761" s="183">
        <f t="shared" si="46"/>
        <v>0</v>
      </c>
      <c r="N761" s="182">
        <f t="shared" si="47"/>
        <v>0</v>
      </c>
      <c r="Q761" s="184"/>
    </row>
    <row r="762" spans="1:17" ht="12" customHeight="1" x14ac:dyDescent="0.2">
      <c r="A762" s="188" t="s">
        <v>1462</v>
      </c>
      <c r="B762" s="188" t="s">
        <v>3522</v>
      </c>
      <c r="C762" s="188"/>
      <c r="D762" s="189">
        <v>0</v>
      </c>
      <c r="E762" s="188" t="s">
        <v>1377</v>
      </c>
      <c r="F762" s="188" t="s">
        <v>1453</v>
      </c>
      <c r="G762" s="188" t="s">
        <v>3501</v>
      </c>
      <c r="H762" s="188" t="s">
        <v>3319</v>
      </c>
      <c r="I762" s="181">
        <f>SUMIFS(STIMA!$O$2:$O$48,STIMA!$G$2:$G$48,EP!I$1,STIMA!$E$2:$E$48,EP!$A762)</f>
        <v>0</v>
      </c>
      <c r="J762" s="182">
        <f t="shared" si="44"/>
        <v>0</v>
      </c>
      <c r="K762" s="181">
        <f>SUMIFS(STIMA!$O$2:$O$48,STIMA!$G$2:$G$48,EP!K$1,STIMA!$E$2:$E$48,EP!$A762)</f>
        <v>0</v>
      </c>
      <c r="L762" s="182">
        <f t="shared" si="45"/>
        <v>0</v>
      </c>
      <c r="M762" s="183">
        <f t="shared" si="46"/>
        <v>0</v>
      </c>
      <c r="N762" s="182">
        <f t="shared" si="47"/>
        <v>0</v>
      </c>
      <c r="Q762" s="184"/>
    </row>
    <row r="763" spans="1:17" ht="12" customHeight="1" x14ac:dyDescent="0.2">
      <c r="A763" s="188" t="s">
        <v>1463</v>
      </c>
      <c r="B763" s="188" t="s">
        <v>1455</v>
      </c>
      <c r="C763" s="190" t="s">
        <v>176</v>
      </c>
      <c r="D763" s="189">
        <v>220.08</v>
      </c>
      <c r="E763" s="188" t="s">
        <v>1377</v>
      </c>
      <c r="F763" s="188" t="s">
        <v>1453</v>
      </c>
      <c r="G763" s="188" t="s">
        <v>3501</v>
      </c>
      <c r="H763" s="188" t="s">
        <v>3319</v>
      </c>
      <c r="I763" s="181">
        <f>SUMIFS(STIMA!$O$2:$O$48,STIMA!$G$2:$G$48,EP!I$1,STIMA!$E$2:$E$48,EP!$A763)</f>
        <v>0</v>
      </c>
      <c r="J763" s="182">
        <f t="shared" si="44"/>
        <v>0</v>
      </c>
      <c r="K763" s="181">
        <f>SUMIFS(STIMA!$O$2:$O$48,STIMA!$G$2:$G$48,EP!K$1,STIMA!$E$2:$E$48,EP!$A763)</f>
        <v>0</v>
      </c>
      <c r="L763" s="182">
        <f t="shared" si="45"/>
        <v>0</v>
      </c>
      <c r="M763" s="183">
        <f t="shared" si="46"/>
        <v>0</v>
      </c>
      <c r="N763" s="182">
        <f t="shared" si="47"/>
        <v>0</v>
      </c>
      <c r="Q763" s="184"/>
    </row>
    <row r="764" spans="1:17" ht="12" customHeight="1" x14ac:dyDescent="0.2">
      <c r="A764" s="188" t="s">
        <v>1464</v>
      </c>
      <c r="B764" s="188" t="s">
        <v>1457</v>
      </c>
      <c r="C764" s="188" t="s">
        <v>176</v>
      </c>
      <c r="D764" s="189">
        <v>243.99</v>
      </c>
      <c r="E764" s="188" t="s">
        <v>1377</v>
      </c>
      <c r="F764" s="188" t="s">
        <v>1453</v>
      </c>
      <c r="G764" s="188" t="s">
        <v>3501</v>
      </c>
      <c r="H764" s="188" t="s">
        <v>3319</v>
      </c>
      <c r="I764" s="181">
        <f>SUMIFS(STIMA!$O$2:$O$48,STIMA!$G$2:$G$48,EP!I$1,STIMA!$E$2:$E$48,EP!$A764)</f>
        <v>0</v>
      </c>
      <c r="J764" s="182">
        <f t="shared" si="44"/>
        <v>0</v>
      </c>
      <c r="K764" s="181">
        <f>SUMIFS(STIMA!$O$2:$O$48,STIMA!$G$2:$G$48,EP!K$1,STIMA!$E$2:$E$48,EP!$A764)</f>
        <v>0</v>
      </c>
      <c r="L764" s="182">
        <f t="shared" si="45"/>
        <v>0</v>
      </c>
      <c r="M764" s="183">
        <f t="shared" si="46"/>
        <v>0</v>
      </c>
      <c r="N764" s="182">
        <f t="shared" si="47"/>
        <v>0</v>
      </c>
      <c r="Q764" s="184"/>
    </row>
    <row r="765" spans="1:17" ht="12" customHeight="1" x14ac:dyDescent="0.2">
      <c r="A765" s="188" t="s">
        <v>1465</v>
      </c>
      <c r="B765" s="188" t="s">
        <v>1459</v>
      </c>
      <c r="C765" s="188" t="s">
        <v>176</v>
      </c>
      <c r="D765" s="189">
        <v>249.19</v>
      </c>
      <c r="E765" s="188" t="s">
        <v>1377</v>
      </c>
      <c r="F765" s="188" t="s">
        <v>1453</v>
      </c>
      <c r="G765" s="188" t="s">
        <v>3501</v>
      </c>
      <c r="H765" s="188" t="s">
        <v>3319</v>
      </c>
      <c r="I765" s="181">
        <f>SUMIFS(STIMA!$O$2:$O$48,STIMA!$G$2:$G$48,EP!I$1,STIMA!$E$2:$E$48,EP!$A765)</f>
        <v>0</v>
      </c>
      <c r="J765" s="182">
        <f t="shared" si="44"/>
        <v>0</v>
      </c>
      <c r="K765" s="181">
        <f>SUMIFS(STIMA!$O$2:$O$48,STIMA!$G$2:$G$48,EP!K$1,STIMA!$E$2:$E$48,EP!$A765)</f>
        <v>0</v>
      </c>
      <c r="L765" s="182">
        <f t="shared" si="45"/>
        <v>0</v>
      </c>
      <c r="M765" s="183">
        <f t="shared" si="46"/>
        <v>0</v>
      </c>
      <c r="N765" s="182">
        <f t="shared" si="47"/>
        <v>0</v>
      </c>
      <c r="Q765" s="184"/>
    </row>
    <row r="766" spans="1:17" ht="12" customHeight="1" x14ac:dyDescent="0.2">
      <c r="A766" s="188" t="s">
        <v>1466</v>
      </c>
      <c r="B766" s="188" t="s">
        <v>1461</v>
      </c>
      <c r="C766" s="190" t="s">
        <v>176</v>
      </c>
      <c r="D766" s="189">
        <v>255.27</v>
      </c>
      <c r="E766" s="188" t="s">
        <v>1377</v>
      </c>
      <c r="F766" s="188" t="s">
        <v>1453</v>
      </c>
      <c r="G766" s="188" t="s">
        <v>3501</v>
      </c>
      <c r="H766" s="188" t="s">
        <v>3319</v>
      </c>
      <c r="I766" s="181">
        <f>SUMIFS(STIMA!$O$2:$O$48,STIMA!$G$2:$G$48,EP!I$1,STIMA!$E$2:$E$48,EP!$A766)</f>
        <v>0</v>
      </c>
      <c r="J766" s="182">
        <f t="shared" si="44"/>
        <v>0</v>
      </c>
      <c r="K766" s="181">
        <f>SUMIFS(STIMA!$O$2:$O$48,STIMA!$G$2:$G$48,EP!K$1,STIMA!$E$2:$E$48,EP!$A766)</f>
        <v>0</v>
      </c>
      <c r="L766" s="182">
        <f t="shared" si="45"/>
        <v>0</v>
      </c>
      <c r="M766" s="183">
        <f t="shared" si="46"/>
        <v>0</v>
      </c>
      <c r="N766" s="182">
        <f t="shared" si="47"/>
        <v>0</v>
      </c>
      <c r="Q766" s="184"/>
    </row>
    <row r="767" spans="1:17" ht="12" customHeight="1" x14ac:dyDescent="0.2">
      <c r="A767" s="188" t="s">
        <v>1467</v>
      </c>
      <c r="B767" s="188" t="s">
        <v>3523</v>
      </c>
      <c r="C767" s="188"/>
      <c r="D767" s="189">
        <v>0</v>
      </c>
      <c r="E767" s="188" t="s">
        <v>1377</v>
      </c>
      <c r="F767" s="188" t="s">
        <v>1453</v>
      </c>
      <c r="G767" s="188" t="s">
        <v>3501</v>
      </c>
      <c r="H767" s="188" t="s">
        <v>3319</v>
      </c>
      <c r="I767" s="181">
        <f>SUMIFS(STIMA!$O$2:$O$48,STIMA!$G$2:$G$48,EP!I$1,STIMA!$E$2:$E$48,EP!$A767)</f>
        <v>0</v>
      </c>
      <c r="J767" s="182">
        <f t="shared" si="44"/>
        <v>0</v>
      </c>
      <c r="K767" s="181">
        <f>SUMIFS(STIMA!$O$2:$O$48,STIMA!$G$2:$G$48,EP!K$1,STIMA!$E$2:$E$48,EP!$A767)</f>
        <v>0</v>
      </c>
      <c r="L767" s="182">
        <f t="shared" si="45"/>
        <v>0</v>
      </c>
      <c r="M767" s="183">
        <f t="shared" si="46"/>
        <v>0</v>
      </c>
      <c r="N767" s="182">
        <f t="shared" si="47"/>
        <v>0</v>
      </c>
      <c r="Q767" s="184"/>
    </row>
    <row r="768" spans="1:17" ht="12" customHeight="1" x14ac:dyDescent="0.2">
      <c r="A768" s="188" t="s">
        <v>1468</v>
      </c>
      <c r="B768" s="188" t="s">
        <v>1469</v>
      </c>
      <c r="C768" s="188" t="s">
        <v>176</v>
      </c>
      <c r="D768" s="189">
        <v>125.09</v>
      </c>
      <c r="E768" s="188" t="s">
        <v>1377</v>
      </c>
      <c r="F768" s="188" t="s">
        <v>1453</v>
      </c>
      <c r="G768" s="188" t="s">
        <v>3501</v>
      </c>
      <c r="H768" s="188" t="s">
        <v>3319</v>
      </c>
      <c r="I768" s="181">
        <f>SUMIFS(STIMA!$O$2:$O$48,STIMA!$G$2:$G$48,EP!I$1,STIMA!$E$2:$E$48,EP!$A768)</f>
        <v>0</v>
      </c>
      <c r="J768" s="182">
        <f t="shared" si="44"/>
        <v>0</v>
      </c>
      <c r="K768" s="181">
        <f>SUMIFS(STIMA!$O$2:$O$48,STIMA!$G$2:$G$48,EP!K$1,STIMA!$E$2:$E$48,EP!$A768)</f>
        <v>0</v>
      </c>
      <c r="L768" s="182">
        <f t="shared" si="45"/>
        <v>0</v>
      </c>
      <c r="M768" s="183">
        <f t="shared" si="46"/>
        <v>0</v>
      </c>
      <c r="N768" s="182">
        <f t="shared" si="47"/>
        <v>0</v>
      </c>
      <c r="Q768" s="184"/>
    </row>
    <row r="769" spans="1:17" ht="12" customHeight="1" x14ac:dyDescent="0.2">
      <c r="A769" s="188" t="s">
        <v>1470</v>
      </c>
      <c r="B769" s="188" t="s">
        <v>1471</v>
      </c>
      <c r="C769" s="190" t="s">
        <v>176</v>
      </c>
      <c r="D769" s="189">
        <v>246.62</v>
      </c>
      <c r="E769" s="188" t="s">
        <v>1377</v>
      </c>
      <c r="F769" s="188" t="s">
        <v>1453</v>
      </c>
      <c r="G769" s="188" t="s">
        <v>3501</v>
      </c>
      <c r="H769" s="188" t="s">
        <v>3319</v>
      </c>
      <c r="I769" s="181">
        <f>SUMIFS(STIMA!$O$2:$O$48,STIMA!$G$2:$G$48,EP!I$1,STIMA!$E$2:$E$48,EP!$A769)</f>
        <v>0</v>
      </c>
      <c r="J769" s="182">
        <f t="shared" si="44"/>
        <v>0</v>
      </c>
      <c r="K769" s="181">
        <f>SUMIFS(STIMA!$O$2:$O$48,STIMA!$G$2:$G$48,EP!K$1,STIMA!$E$2:$E$48,EP!$A769)</f>
        <v>0</v>
      </c>
      <c r="L769" s="182">
        <f t="shared" si="45"/>
        <v>0</v>
      </c>
      <c r="M769" s="183">
        <f t="shared" si="46"/>
        <v>0</v>
      </c>
      <c r="N769" s="182">
        <f t="shared" si="47"/>
        <v>0</v>
      </c>
      <c r="Q769" s="184"/>
    </row>
    <row r="770" spans="1:17" ht="12" customHeight="1" x14ac:dyDescent="0.2">
      <c r="A770" s="188" t="s">
        <v>1472</v>
      </c>
      <c r="B770" s="188" t="s">
        <v>3524</v>
      </c>
      <c r="C770" s="188"/>
      <c r="D770" s="189"/>
      <c r="E770" s="188" t="s">
        <v>1377</v>
      </c>
      <c r="F770" s="188" t="s">
        <v>1473</v>
      </c>
      <c r="G770" s="188" t="s">
        <v>3501</v>
      </c>
      <c r="H770" s="188" t="s">
        <v>3319</v>
      </c>
      <c r="I770" s="181">
        <f>SUMIFS(STIMA!$O$2:$O$48,STIMA!$G$2:$G$48,EP!I$1,STIMA!$E$2:$E$48,EP!$A770)</f>
        <v>0</v>
      </c>
      <c r="J770" s="182">
        <f t="shared" ref="J770:J833" si="48">I770/$J$1</f>
        <v>0</v>
      </c>
      <c r="K770" s="181">
        <f>SUMIFS(STIMA!$O$2:$O$48,STIMA!$G$2:$G$48,EP!K$1,STIMA!$E$2:$E$48,EP!$A770)</f>
        <v>0</v>
      </c>
      <c r="L770" s="182">
        <f t="shared" ref="L770:L833" si="49">K770/$L$1</f>
        <v>0</v>
      </c>
      <c r="M770" s="183">
        <f t="shared" ref="M770:M833" si="50">I770+K770</f>
        <v>0</v>
      </c>
      <c r="N770" s="182">
        <f t="shared" ref="N770:N833" si="51">M770/$N$1</f>
        <v>0</v>
      </c>
      <c r="Q770" s="184"/>
    </row>
    <row r="771" spans="1:17" ht="12" customHeight="1" x14ac:dyDescent="0.2">
      <c r="A771" s="188" t="s">
        <v>1474</v>
      </c>
      <c r="B771" s="188" t="s">
        <v>1475</v>
      </c>
      <c r="C771" s="188" t="s">
        <v>427</v>
      </c>
      <c r="D771" s="189">
        <v>33.56</v>
      </c>
      <c r="E771" s="188" t="s">
        <v>1377</v>
      </c>
      <c r="F771" s="188" t="s">
        <v>1473</v>
      </c>
      <c r="G771" s="188" t="s">
        <v>3501</v>
      </c>
      <c r="H771" s="188" t="s">
        <v>3319</v>
      </c>
      <c r="I771" s="181">
        <f>SUMIFS(STIMA!$O$2:$O$48,STIMA!$G$2:$G$48,EP!I$1,STIMA!$E$2:$E$48,EP!$A771)</f>
        <v>0</v>
      </c>
      <c r="J771" s="182">
        <f t="shared" si="48"/>
        <v>0</v>
      </c>
      <c r="K771" s="181">
        <f>SUMIFS(STIMA!$O$2:$O$48,STIMA!$G$2:$G$48,EP!K$1,STIMA!$E$2:$E$48,EP!$A771)</f>
        <v>0</v>
      </c>
      <c r="L771" s="182">
        <f t="shared" si="49"/>
        <v>0</v>
      </c>
      <c r="M771" s="183">
        <f t="shared" si="50"/>
        <v>0</v>
      </c>
      <c r="N771" s="182">
        <f t="shared" si="51"/>
        <v>0</v>
      </c>
      <c r="Q771" s="184"/>
    </row>
    <row r="772" spans="1:17" ht="12" customHeight="1" x14ac:dyDescent="0.2">
      <c r="A772" s="188" t="s">
        <v>1476</v>
      </c>
      <c r="B772" s="188" t="s">
        <v>1477</v>
      </c>
      <c r="C772" s="188" t="s">
        <v>427</v>
      </c>
      <c r="D772" s="189">
        <v>41.7</v>
      </c>
      <c r="E772" s="188" t="s">
        <v>1377</v>
      </c>
      <c r="F772" s="188" t="s">
        <v>1473</v>
      </c>
      <c r="G772" s="188" t="s">
        <v>3501</v>
      </c>
      <c r="H772" s="188" t="s">
        <v>3319</v>
      </c>
      <c r="I772" s="181">
        <f>SUMIFS(STIMA!$O$2:$O$48,STIMA!$G$2:$G$48,EP!I$1,STIMA!$E$2:$E$48,EP!$A772)</f>
        <v>0</v>
      </c>
      <c r="J772" s="182">
        <f t="shared" si="48"/>
        <v>0</v>
      </c>
      <c r="K772" s="181">
        <f>SUMIFS(STIMA!$O$2:$O$48,STIMA!$G$2:$G$48,EP!K$1,STIMA!$E$2:$E$48,EP!$A772)</f>
        <v>0</v>
      </c>
      <c r="L772" s="182">
        <f t="shared" si="49"/>
        <v>0</v>
      </c>
      <c r="M772" s="183">
        <f t="shared" si="50"/>
        <v>0</v>
      </c>
      <c r="N772" s="182">
        <f t="shared" si="51"/>
        <v>0</v>
      </c>
      <c r="Q772" s="184"/>
    </row>
    <row r="773" spans="1:17" ht="12" customHeight="1" x14ac:dyDescent="0.2">
      <c r="A773" s="188" t="s">
        <v>1478</v>
      </c>
      <c r="B773" s="188" t="s">
        <v>3525</v>
      </c>
      <c r="C773" s="188"/>
      <c r="D773" s="189"/>
      <c r="E773" s="188" t="s">
        <v>1377</v>
      </c>
      <c r="F773" s="188" t="s">
        <v>1473</v>
      </c>
      <c r="G773" s="188" t="s">
        <v>3501</v>
      </c>
      <c r="H773" s="188" t="s">
        <v>3319</v>
      </c>
      <c r="I773" s="181">
        <f>SUMIFS(STIMA!$O$2:$O$48,STIMA!$G$2:$G$48,EP!I$1,STIMA!$E$2:$E$48,EP!$A773)</f>
        <v>0</v>
      </c>
      <c r="J773" s="182">
        <f t="shared" si="48"/>
        <v>0</v>
      </c>
      <c r="K773" s="181">
        <f>SUMIFS(STIMA!$O$2:$O$48,STIMA!$G$2:$G$48,EP!K$1,STIMA!$E$2:$E$48,EP!$A773)</f>
        <v>0</v>
      </c>
      <c r="L773" s="182">
        <f t="shared" si="49"/>
        <v>0</v>
      </c>
      <c r="M773" s="183">
        <f t="shared" si="50"/>
        <v>0</v>
      </c>
      <c r="N773" s="182">
        <f t="shared" si="51"/>
        <v>0</v>
      </c>
      <c r="Q773" s="184"/>
    </row>
    <row r="774" spans="1:17" ht="12" customHeight="1" x14ac:dyDescent="0.2">
      <c r="A774" s="188" t="s">
        <v>1479</v>
      </c>
      <c r="B774" s="188" t="s">
        <v>1480</v>
      </c>
      <c r="C774" s="188" t="s">
        <v>427</v>
      </c>
      <c r="D774" s="189">
        <v>36.619999999999997</v>
      </c>
      <c r="E774" s="188" t="s">
        <v>1377</v>
      </c>
      <c r="F774" s="188" t="s">
        <v>1473</v>
      </c>
      <c r="G774" s="188" t="s">
        <v>3501</v>
      </c>
      <c r="H774" s="188" t="s">
        <v>3319</v>
      </c>
      <c r="I774" s="181">
        <f>SUMIFS(STIMA!$O$2:$O$48,STIMA!$G$2:$G$48,EP!I$1,STIMA!$E$2:$E$48,EP!$A774)</f>
        <v>0</v>
      </c>
      <c r="J774" s="182">
        <f t="shared" si="48"/>
        <v>0</v>
      </c>
      <c r="K774" s="181">
        <f>SUMIFS(STIMA!$O$2:$O$48,STIMA!$G$2:$G$48,EP!K$1,STIMA!$E$2:$E$48,EP!$A774)</f>
        <v>0</v>
      </c>
      <c r="L774" s="182">
        <f t="shared" si="49"/>
        <v>0</v>
      </c>
      <c r="M774" s="183">
        <f t="shared" si="50"/>
        <v>0</v>
      </c>
      <c r="N774" s="182">
        <f t="shared" si="51"/>
        <v>0</v>
      </c>
      <c r="Q774" s="184"/>
    </row>
    <row r="775" spans="1:17" ht="12" customHeight="1" x14ac:dyDescent="0.2">
      <c r="A775" s="188" t="s">
        <v>1481</v>
      </c>
      <c r="B775" s="188" t="s">
        <v>1482</v>
      </c>
      <c r="C775" s="188" t="s">
        <v>427</v>
      </c>
      <c r="D775" s="189">
        <v>62.56</v>
      </c>
      <c r="E775" s="188" t="s">
        <v>1377</v>
      </c>
      <c r="F775" s="188" t="s">
        <v>1473</v>
      </c>
      <c r="G775" s="188" t="s">
        <v>3501</v>
      </c>
      <c r="H775" s="188" t="s">
        <v>3319</v>
      </c>
      <c r="I775" s="181">
        <f>SUMIFS(STIMA!$O$2:$O$48,STIMA!$G$2:$G$48,EP!I$1,STIMA!$E$2:$E$48,EP!$A775)</f>
        <v>0</v>
      </c>
      <c r="J775" s="182">
        <f t="shared" si="48"/>
        <v>0</v>
      </c>
      <c r="K775" s="181">
        <f>SUMIFS(STIMA!$O$2:$O$48,STIMA!$G$2:$G$48,EP!K$1,STIMA!$E$2:$E$48,EP!$A775)</f>
        <v>0</v>
      </c>
      <c r="L775" s="182">
        <f t="shared" si="49"/>
        <v>0</v>
      </c>
      <c r="M775" s="183">
        <f t="shared" si="50"/>
        <v>0</v>
      </c>
      <c r="N775" s="182">
        <f t="shared" si="51"/>
        <v>0</v>
      </c>
      <c r="Q775" s="184"/>
    </row>
    <row r="776" spans="1:17" ht="12" customHeight="1" x14ac:dyDescent="0.2">
      <c r="A776" s="188" t="s">
        <v>1483</v>
      </c>
      <c r="B776" s="188" t="s">
        <v>1484</v>
      </c>
      <c r="C776" s="188" t="s">
        <v>427</v>
      </c>
      <c r="D776" s="189">
        <v>193.23</v>
      </c>
      <c r="E776" s="188" t="s">
        <v>1377</v>
      </c>
      <c r="F776" s="188" t="s">
        <v>1473</v>
      </c>
      <c r="G776" s="188" t="s">
        <v>3501</v>
      </c>
      <c r="H776" s="188" t="s">
        <v>3319</v>
      </c>
      <c r="I776" s="181">
        <f>SUMIFS(STIMA!$O$2:$O$48,STIMA!$G$2:$G$48,EP!I$1,STIMA!$E$2:$E$48,EP!$A776)</f>
        <v>0</v>
      </c>
      <c r="J776" s="182">
        <f t="shared" si="48"/>
        <v>0</v>
      </c>
      <c r="K776" s="181">
        <f>SUMIFS(STIMA!$O$2:$O$48,STIMA!$G$2:$G$48,EP!K$1,STIMA!$E$2:$E$48,EP!$A776)</f>
        <v>0</v>
      </c>
      <c r="L776" s="182">
        <f t="shared" si="49"/>
        <v>0</v>
      </c>
      <c r="M776" s="183">
        <f t="shared" si="50"/>
        <v>0</v>
      </c>
      <c r="N776" s="182">
        <f t="shared" si="51"/>
        <v>0</v>
      </c>
      <c r="Q776" s="184"/>
    </row>
    <row r="777" spans="1:17" ht="12" customHeight="1" x14ac:dyDescent="0.2">
      <c r="A777" s="188" t="s">
        <v>1485</v>
      </c>
      <c r="B777" s="188" t="s">
        <v>3526</v>
      </c>
      <c r="C777" s="190"/>
      <c r="D777" s="189"/>
      <c r="E777" s="188" t="s">
        <v>1377</v>
      </c>
      <c r="F777" s="188" t="s">
        <v>1473</v>
      </c>
      <c r="G777" s="188" t="s">
        <v>3501</v>
      </c>
      <c r="H777" s="188" t="s">
        <v>3319</v>
      </c>
      <c r="I777" s="181">
        <f>SUMIFS(STIMA!$O$2:$O$48,STIMA!$G$2:$G$48,EP!I$1,STIMA!$E$2:$E$48,EP!$A777)</f>
        <v>0</v>
      </c>
      <c r="J777" s="182">
        <f t="shared" si="48"/>
        <v>0</v>
      </c>
      <c r="K777" s="181">
        <f>SUMIFS(STIMA!$O$2:$O$48,STIMA!$G$2:$G$48,EP!K$1,STIMA!$E$2:$E$48,EP!$A777)</f>
        <v>0</v>
      </c>
      <c r="L777" s="182">
        <f t="shared" si="49"/>
        <v>0</v>
      </c>
      <c r="M777" s="183">
        <f t="shared" si="50"/>
        <v>0</v>
      </c>
      <c r="N777" s="182">
        <f t="shared" si="51"/>
        <v>0</v>
      </c>
      <c r="Q777" s="184"/>
    </row>
    <row r="778" spans="1:17" ht="12" customHeight="1" x14ac:dyDescent="0.2">
      <c r="A778" s="188" t="s">
        <v>1486</v>
      </c>
      <c r="B778" s="188" t="s">
        <v>1480</v>
      </c>
      <c r="C778" s="188" t="s">
        <v>427</v>
      </c>
      <c r="D778" s="189">
        <v>61.02</v>
      </c>
      <c r="E778" s="188" t="s">
        <v>1377</v>
      </c>
      <c r="F778" s="188" t="s">
        <v>1473</v>
      </c>
      <c r="G778" s="188" t="s">
        <v>3501</v>
      </c>
      <c r="H778" s="188" t="s">
        <v>3319</v>
      </c>
      <c r="I778" s="181">
        <f>SUMIFS(STIMA!$O$2:$O$48,STIMA!$G$2:$G$48,EP!I$1,STIMA!$E$2:$E$48,EP!$A778)</f>
        <v>0</v>
      </c>
      <c r="J778" s="182">
        <f t="shared" si="48"/>
        <v>0</v>
      </c>
      <c r="K778" s="181">
        <f>SUMIFS(STIMA!$O$2:$O$48,STIMA!$G$2:$G$48,EP!K$1,STIMA!$E$2:$E$48,EP!$A778)</f>
        <v>0</v>
      </c>
      <c r="L778" s="182">
        <f t="shared" si="49"/>
        <v>0</v>
      </c>
      <c r="M778" s="183">
        <f t="shared" si="50"/>
        <v>0</v>
      </c>
      <c r="N778" s="182">
        <f t="shared" si="51"/>
        <v>0</v>
      </c>
      <c r="Q778" s="184"/>
    </row>
    <row r="779" spans="1:17" ht="12" customHeight="1" x14ac:dyDescent="0.2">
      <c r="A779" s="188" t="s">
        <v>1487</v>
      </c>
      <c r="B779" s="188" t="s">
        <v>1482</v>
      </c>
      <c r="C779" s="188" t="s">
        <v>427</v>
      </c>
      <c r="D779" s="189">
        <v>94.58</v>
      </c>
      <c r="E779" s="188" t="s">
        <v>1377</v>
      </c>
      <c r="F779" s="188" t="s">
        <v>1473</v>
      </c>
      <c r="G779" s="188" t="s">
        <v>3501</v>
      </c>
      <c r="H779" s="188" t="s">
        <v>3319</v>
      </c>
      <c r="I779" s="181">
        <f>SUMIFS(STIMA!$O$2:$O$48,STIMA!$G$2:$G$48,EP!I$1,STIMA!$E$2:$E$48,EP!$A779)</f>
        <v>0</v>
      </c>
      <c r="J779" s="182">
        <f t="shared" si="48"/>
        <v>0</v>
      </c>
      <c r="K779" s="181">
        <f>SUMIFS(STIMA!$O$2:$O$48,STIMA!$G$2:$G$48,EP!K$1,STIMA!$E$2:$E$48,EP!$A779)</f>
        <v>0</v>
      </c>
      <c r="L779" s="182">
        <f t="shared" si="49"/>
        <v>0</v>
      </c>
      <c r="M779" s="183">
        <f t="shared" si="50"/>
        <v>0</v>
      </c>
      <c r="N779" s="182">
        <f t="shared" si="51"/>
        <v>0</v>
      </c>
      <c r="Q779" s="184"/>
    </row>
    <row r="780" spans="1:17" ht="12" customHeight="1" x14ac:dyDescent="0.2">
      <c r="A780" s="188" t="s">
        <v>1488</v>
      </c>
      <c r="B780" s="188" t="s">
        <v>1484</v>
      </c>
      <c r="C780" s="188" t="s">
        <v>427</v>
      </c>
      <c r="D780" s="189">
        <v>309.17</v>
      </c>
      <c r="E780" s="188" t="s">
        <v>1377</v>
      </c>
      <c r="F780" s="188" t="s">
        <v>1473</v>
      </c>
      <c r="G780" s="188" t="s">
        <v>3501</v>
      </c>
      <c r="H780" s="188" t="s">
        <v>3319</v>
      </c>
      <c r="I780" s="181">
        <f>SUMIFS(STIMA!$O$2:$O$48,STIMA!$G$2:$G$48,EP!I$1,STIMA!$E$2:$E$48,EP!$A780)</f>
        <v>0</v>
      </c>
      <c r="J780" s="182">
        <f t="shared" si="48"/>
        <v>0</v>
      </c>
      <c r="K780" s="181">
        <f>SUMIFS(STIMA!$O$2:$O$48,STIMA!$G$2:$G$48,EP!K$1,STIMA!$E$2:$E$48,EP!$A780)</f>
        <v>0</v>
      </c>
      <c r="L780" s="182">
        <f t="shared" si="49"/>
        <v>0</v>
      </c>
      <c r="M780" s="183">
        <f t="shared" si="50"/>
        <v>0</v>
      </c>
      <c r="N780" s="182">
        <f t="shared" si="51"/>
        <v>0</v>
      </c>
      <c r="Q780" s="184"/>
    </row>
    <row r="781" spans="1:17" ht="12" customHeight="1" x14ac:dyDescent="0.2">
      <c r="A781" s="188" t="s">
        <v>1489</v>
      </c>
      <c r="B781" s="188" t="s">
        <v>3527</v>
      </c>
      <c r="C781" s="188"/>
      <c r="D781" s="189"/>
      <c r="E781" s="188" t="s">
        <v>1377</v>
      </c>
      <c r="F781" s="188" t="s">
        <v>1473</v>
      </c>
      <c r="G781" s="188" t="s">
        <v>3501</v>
      </c>
      <c r="H781" s="188" t="s">
        <v>3319</v>
      </c>
      <c r="I781" s="181">
        <f>SUMIFS(STIMA!$O$2:$O$48,STIMA!$G$2:$G$48,EP!I$1,STIMA!$E$2:$E$48,EP!$A781)</f>
        <v>0</v>
      </c>
      <c r="J781" s="182">
        <f t="shared" si="48"/>
        <v>0</v>
      </c>
      <c r="K781" s="181">
        <f>SUMIFS(STIMA!$O$2:$O$48,STIMA!$G$2:$G$48,EP!K$1,STIMA!$E$2:$E$48,EP!$A781)</f>
        <v>0</v>
      </c>
      <c r="L781" s="182">
        <f t="shared" si="49"/>
        <v>0</v>
      </c>
      <c r="M781" s="183">
        <f t="shared" si="50"/>
        <v>0</v>
      </c>
      <c r="N781" s="182">
        <f t="shared" si="51"/>
        <v>0</v>
      </c>
      <c r="Q781" s="184"/>
    </row>
    <row r="782" spans="1:17" ht="12" customHeight="1" x14ac:dyDescent="0.2">
      <c r="A782" s="188" t="s">
        <v>1490</v>
      </c>
      <c r="B782" s="188" t="s">
        <v>1491</v>
      </c>
      <c r="C782" s="188" t="s">
        <v>427</v>
      </c>
      <c r="D782" s="189">
        <v>85.94</v>
      </c>
      <c r="E782" s="188" t="s">
        <v>1377</v>
      </c>
      <c r="F782" s="188" t="s">
        <v>1473</v>
      </c>
      <c r="G782" s="188" t="s">
        <v>3501</v>
      </c>
      <c r="H782" s="188" t="s">
        <v>3319</v>
      </c>
      <c r="I782" s="181">
        <f>SUMIFS(STIMA!$O$2:$O$48,STIMA!$G$2:$G$48,EP!I$1,STIMA!$E$2:$E$48,EP!$A782)</f>
        <v>0</v>
      </c>
      <c r="J782" s="182">
        <f t="shared" si="48"/>
        <v>0</v>
      </c>
      <c r="K782" s="181">
        <f>SUMIFS(STIMA!$O$2:$O$48,STIMA!$G$2:$G$48,EP!K$1,STIMA!$E$2:$E$48,EP!$A782)</f>
        <v>0</v>
      </c>
      <c r="L782" s="182">
        <f t="shared" si="49"/>
        <v>0</v>
      </c>
      <c r="M782" s="183">
        <f t="shared" si="50"/>
        <v>0</v>
      </c>
      <c r="N782" s="182">
        <f t="shared" si="51"/>
        <v>0</v>
      </c>
      <c r="Q782" s="184"/>
    </row>
    <row r="783" spans="1:17" ht="12" customHeight="1" x14ac:dyDescent="0.2">
      <c r="A783" s="188" t="s">
        <v>1492</v>
      </c>
      <c r="B783" s="188" t="s">
        <v>1493</v>
      </c>
      <c r="C783" s="190" t="s">
        <v>427</v>
      </c>
      <c r="D783" s="189">
        <v>282.73</v>
      </c>
      <c r="E783" s="188" t="s">
        <v>1377</v>
      </c>
      <c r="F783" s="188" t="s">
        <v>1473</v>
      </c>
      <c r="G783" s="188" t="s">
        <v>3501</v>
      </c>
      <c r="H783" s="188" t="s">
        <v>3319</v>
      </c>
      <c r="I783" s="181">
        <f>SUMIFS(STIMA!$O$2:$O$48,STIMA!$G$2:$G$48,EP!I$1,STIMA!$E$2:$E$48,EP!$A783)</f>
        <v>0</v>
      </c>
      <c r="J783" s="182">
        <f t="shared" si="48"/>
        <v>0</v>
      </c>
      <c r="K783" s="181">
        <f>SUMIFS(STIMA!$O$2:$O$48,STIMA!$G$2:$G$48,EP!K$1,STIMA!$E$2:$E$48,EP!$A783)</f>
        <v>0</v>
      </c>
      <c r="L783" s="182">
        <f t="shared" si="49"/>
        <v>0</v>
      </c>
      <c r="M783" s="183">
        <f t="shared" si="50"/>
        <v>0</v>
      </c>
      <c r="N783" s="182">
        <f t="shared" si="51"/>
        <v>0</v>
      </c>
      <c r="Q783" s="184"/>
    </row>
    <row r="784" spans="1:17" ht="12" customHeight="1" x14ac:dyDescent="0.2">
      <c r="A784" s="188" t="s">
        <v>1494</v>
      </c>
      <c r="B784" s="188" t="s">
        <v>3528</v>
      </c>
      <c r="C784" s="188"/>
      <c r="D784" s="189"/>
      <c r="E784" s="188" t="s">
        <v>1377</v>
      </c>
      <c r="F784" s="188" t="s">
        <v>1473</v>
      </c>
      <c r="G784" s="188" t="s">
        <v>3501</v>
      </c>
      <c r="H784" s="188" t="s">
        <v>3319</v>
      </c>
      <c r="I784" s="181">
        <f>SUMIFS(STIMA!$O$2:$O$48,STIMA!$G$2:$G$48,EP!I$1,STIMA!$E$2:$E$48,EP!$A784)</f>
        <v>0</v>
      </c>
      <c r="J784" s="182">
        <f t="shared" si="48"/>
        <v>0</v>
      </c>
      <c r="K784" s="181">
        <f>SUMIFS(STIMA!$O$2:$O$48,STIMA!$G$2:$G$48,EP!K$1,STIMA!$E$2:$E$48,EP!$A784)</f>
        <v>0</v>
      </c>
      <c r="L784" s="182">
        <f t="shared" si="49"/>
        <v>0</v>
      </c>
      <c r="M784" s="183">
        <f t="shared" si="50"/>
        <v>0</v>
      </c>
      <c r="N784" s="182">
        <f t="shared" si="51"/>
        <v>0</v>
      </c>
      <c r="Q784" s="184"/>
    </row>
    <row r="785" spans="1:17" ht="12" customHeight="1" x14ac:dyDescent="0.2">
      <c r="A785" s="188" t="s">
        <v>1495</v>
      </c>
      <c r="B785" s="188" t="s">
        <v>1475</v>
      </c>
      <c r="C785" s="188" t="s">
        <v>427</v>
      </c>
      <c r="D785" s="189">
        <v>121.02</v>
      </c>
      <c r="E785" s="188" t="s">
        <v>1377</v>
      </c>
      <c r="F785" s="188" t="s">
        <v>1473</v>
      </c>
      <c r="G785" s="188" t="s">
        <v>3501</v>
      </c>
      <c r="H785" s="188" t="s">
        <v>3319</v>
      </c>
      <c r="I785" s="181">
        <f>SUMIFS(STIMA!$O$2:$O$48,STIMA!$G$2:$G$48,EP!I$1,STIMA!$E$2:$E$48,EP!$A785)</f>
        <v>0</v>
      </c>
      <c r="J785" s="182">
        <f t="shared" si="48"/>
        <v>0</v>
      </c>
      <c r="K785" s="181">
        <f>SUMIFS(STIMA!$O$2:$O$48,STIMA!$G$2:$G$48,EP!K$1,STIMA!$E$2:$E$48,EP!$A785)</f>
        <v>0</v>
      </c>
      <c r="L785" s="182">
        <f t="shared" si="49"/>
        <v>0</v>
      </c>
      <c r="M785" s="183">
        <f t="shared" si="50"/>
        <v>0</v>
      </c>
      <c r="N785" s="182">
        <f t="shared" si="51"/>
        <v>0</v>
      </c>
      <c r="Q785" s="184"/>
    </row>
    <row r="786" spans="1:17" ht="12" customHeight="1" x14ac:dyDescent="0.2">
      <c r="A786" s="188" t="s">
        <v>1496</v>
      </c>
      <c r="B786" s="188" t="s">
        <v>1477</v>
      </c>
      <c r="C786" s="190" t="s">
        <v>427</v>
      </c>
      <c r="D786" s="189">
        <v>182.04</v>
      </c>
      <c r="E786" s="188" t="s">
        <v>1377</v>
      </c>
      <c r="F786" s="188" t="s">
        <v>1473</v>
      </c>
      <c r="G786" s="188" t="s">
        <v>3501</v>
      </c>
      <c r="H786" s="188" t="s">
        <v>3319</v>
      </c>
      <c r="I786" s="181">
        <f>SUMIFS(STIMA!$O$2:$O$48,STIMA!$G$2:$G$48,EP!I$1,STIMA!$E$2:$E$48,EP!$A786)</f>
        <v>0</v>
      </c>
      <c r="J786" s="182">
        <f t="shared" si="48"/>
        <v>0</v>
      </c>
      <c r="K786" s="181">
        <f>SUMIFS(STIMA!$O$2:$O$48,STIMA!$G$2:$G$48,EP!K$1,STIMA!$E$2:$E$48,EP!$A786)</f>
        <v>0</v>
      </c>
      <c r="L786" s="182">
        <f t="shared" si="49"/>
        <v>0</v>
      </c>
      <c r="M786" s="183">
        <f t="shared" si="50"/>
        <v>0</v>
      </c>
      <c r="N786" s="182">
        <f t="shared" si="51"/>
        <v>0</v>
      </c>
      <c r="Q786" s="184"/>
    </row>
    <row r="787" spans="1:17" ht="12" customHeight="1" x14ac:dyDescent="0.2">
      <c r="A787" s="188" t="s">
        <v>1497</v>
      </c>
      <c r="B787" s="188" t="s">
        <v>3529</v>
      </c>
      <c r="C787" s="188"/>
      <c r="D787" s="189"/>
      <c r="E787" s="188" t="s">
        <v>1377</v>
      </c>
      <c r="F787" s="188" t="s">
        <v>1473</v>
      </c>
      <c r="G787" s="188" t="s">
        <v>3501</v>
      </c>
      <c r="H787" s="188" t="s">
        <v>3319</v>
      </c>
      <c r="I787" s="181">
        <f>SUMIFS(STIMA!$O$2:$O$48,STIMA!$G$2:$G$48,EP!I$1,STIMA!$E$2:$E$48,EP!$A787)</f>
        <v>0</v>
      </c>
      <c r="J787" s="182">
        <f t="shared" si="48"/>
        <v>0</v>
      </c>
      <c r="K787" s="181">
        <f>SUMIFS(STIMA!$O$2:$O$48,STIMA!$G$2:$G$48,EP!K$1,STIMA!$E$2:$E$48,EP!$A787)</f>
        <v>0</v>
      </c>
      <c r="L787" s="182">
        <f t="shared" si="49"/>
        <v>0</v>
      </c>
      <c r="M787" s="183">
        <f t="shared" si="50"/>
        <v>0</v>
      </c>
      <c r="N787" s="182">
        <f t="shared" si="51"/>
        <v>0</v>
      </c>
      <c r="Q787" s="184"/>
    </row>
    <row r="788" spans="1:17" ht="12" customHeight="1" x14ac:dyDescent="0.2">
      <c r="A788" s="188" t="s">
        <v>1498</v>
      </c>
      <c r="B788" s="188" t="s">
        <v>1491</v>
      </c>
      <c r="C788" s="188" t="s">
        <v>427</v>
      </c>
      <c r="D788" s="189">
        <v>153.58000000000001</v>
      </c>
      <c r="E788" s="188" t="s">
        <v>1377</v>
      </c>
      <c r="F788" s="188" t="s">
        <v>1473</v>
      </c>
      <c r="G788" s="188" t="s">
        <v>3501</v>
      </c>
      <c r="H788" s="188" t="s">
        <v>3319</v>
      </c>
      <c r="I788" s="181">
        <f>SUMIFS(STIMA!$O$2:$O$48,STIMA!$G$2:$G$48,EP!I$1,STIMA!$E$2:$E$48,EP!$A788)</f>
        <v>0</v>
      </c>
      <c r="J788" s="182">
        <f t="shared" si="48"/>
        <v>0</v>
      </c>
      <c r="K788" s="181">
        <f>SUMIFS(STIMA!$O$2:$O$48,STIMA!$G$2:$G$48,EP!K$1,STIMA!$E$2:$E$48,EP!$A788)</f>
        <v>0</v>
      </c>
      <c r="L788" s="182">
        <f t="shared" si="49"/>
        <v>0</v>
      </c>
      <c r="M788" s="183">
        <f t="shared" si="50"/>
        <v>0</v>
      </c>
      <c r="N788" s="182">
        <f t="shared" si="51"/>
        <v>0</v>
      </c>
      <c r="Q788" s="184"/>
    </row>
    <row r="789" spans="1:17" ht="12" customHeight="1" x14ac:dyDescent="0.2">
      <c r="A789" s="188" t="s">
        <v>1499</v>
      </c>
      <c r="B789" s="188" t="s">
        <v>1493</v>
      </c>
      <c r="C789" s="188" t="s">
        <v>427</v>
      </c>
      <c r="D789" s="189">
        <v>474.94</v>
      </c>
      <c r="E789" s="188" t="s">
        <v>1377</v>
      </c>
      <c r="F789" s="188" t="s">
        <v>1473</v>
      </c>
      <c r="G789" s="188" t="s">
        <v>3501</v>
      </c>
      <c r="H789" s="188" t="s">
        <v>3319</v>
      </c>
      <c r="I789" s="181">
        <f>SUMIFS(STIMA!$O$2:$O$48,STIMA!$G$2:$G$48,EP!I$1,STIMA!$E$2:$E$48,EP!$A789)</f>
        <v>0</v>
      </c>
      <c r="J789" s="182">
        <f t="shared" si="48"/>
        <v>0</v>
      </c>
      <c r="K789" s="181">
        <f>SUMIFS(STIMA!$O$2:$O$48,STIMA!$G$2:$G$48,EP!K$1,STIMA!$E$2:$E$48,EP!$A789)</f>
        <v>0</v>
      </c>
      <c r="L789" s="182">
        <f t="shared" si="49"/>
        <v>0</v>
      </c>
      <c r="M789" s="183">
        <f t="shared" si="50"/>
        <v>0</v>
      </c>
      <c r="N789" s="182">
        <f t="shared" si="51"/>
        <v>0</v>
      </c>
      <c r="Q789" s="184"/>
    </row>
    <row r="790" spans="1:17" ht="12" customHeight="1" x14ac:dyDescent="0.2">
      <c r="A790" s="188" t="s">
        <v>1500</v>
      </c>
      <c r="B790" s="188" t="s">
        <v>1501</v>
      </c>
      <c r="C790" s="190"/>
      <c r="D790" s="189">
        <v>0</v>
      </c>
      <c r="E790" s="188" t="s">
        <v>1377</v>
      </c>
      <c r="F790" s="188" t="s">
        <v>1502</v>
      </c>
      <c r="G790" s="188" t="s">
        <v>3501</v>
      </c>
      <c r="H790" s="188" t="s">
        <v>3319</v>
      </c>
      <c r="I790" s="181">
        <f>SUMIFS(STIMA!$O$2:$O$48,STIMA!$G$2:$G$48,EP!I$1,STIMA!$E$2:$E$48,EP!$A790)</f>
        <v>0</v>
      </c>
      <c r="J790" s="182">
        <f t="shared" si="48"/>
        <v>0</v>
      </c>
      <c r="K790" s="181">
        <f>SUMIFS(STIMA!$O$2:$O$48,STIMA!$G$2:$G$48,EP!K$1,STIMA!$E$2:$E$48,EP!$A790)</f>
        <v>0</v>
      </c>
      <c r="L790" s="182">
        <f t="shared" si="49"/>
        <v>0</v>
      </c>
      <c r="M790" s="183">
        <f t="shared" si="50"/>
        <v>0</v>
      </c>
      <c r="N790" s="182">
        <f t="shared" si="51"/>
        <v>0</v>
      </c>
      <c r="Q790" s="184"/>
    </row>
    <row r="791" spans="1:17" ht="12" customHeight="1" x14ac:dyDescent="0.2">
      <c r="A791" s="188" t="s">
        <v>1503</v>
      </c>
      <c r="B791" s="188" t="s">
        <v>1504</v>
      </c>
      <c r="C791" s="188" t="s">
        <v>329</v>
      </c>
      <c r="D791" s="189">
        <v>11.55</v>
      </c>
      <c r="E791" s="188" t="s">
        <v>1377</v>
      </c>
      <c r="F791" s="188" t="s">
        <v>1502</v>
      </c>
      <c r="G791" s="188" t="s">
        <v>3501</v>
      </c>
      <c r="H791" s="188" t="s">
        <v>3319</v>
      </c>
      <c r="I791" s="181">
        <f>SUMIFS(STIMA!$O$2:$O$48,STIMA!$G$2:$G$48,EP!I$1,STIMA!$E$2:$E$48,EP!$A791)</f>
        <v>0</v>
      </c>
      <c r="J791" s="182">
        <f t="shared" si="48"/>
        <v>0</v>
      </c>
      <c r="K791" s="181">
        <f>SUMIFS(STIMA!$O$2:$O$48,STIMA!$G$2:$G$48,EP!K$1,STIMA!$E$2:$E$48,EP!$A791)</f>
        <v>0</v>
      </c>
      <c r="L791" s="182">
        <f t="shared" si="49"/>
        <v>0</v>
      </c>
      <c r="M791" s="183">
        <f t="shared" si="50"/>
        <v>0</v>
      </c>
      <c r="N791" s="182">
        <f t="shared" si="51"/>
        <v>0</v>
      </c>
      <c r="Q791" s="184"/>
    </row>
    <row r="792" spans="1:17" ht="12" customHeight="1" x14ac:dyDescent="0.2">
      <c r="A792" s="188" t="s">
        <v>1505</v>
      </c>
      <c r="B792" s="188" t="s">
        <v>1506</v>
      </c>
      <c r="C792" s="188" t="s">
        <v>329</v>
      </c>
      <c r="D792" s="189">
        <v>14.71</v>
      </c>
      <c r="E792" s="188" t="s">
        <v>1377</v>
      </c>
      <c r="F792" s="188" t="s">
        <v>1502</v>
      </c>
      <c r="G792" s="188" t="s">
        <v>3501</v>
      </c>
      <c r="H792" s="188" t="s">
        <v>3319</v>
      </c>
      <c r="I792" s="181">
        <f>SUMIFS(STIMA!$O$2:$O$48,STIMA!$G$2:$G$48,EP!I$1,STIMA!$E$2:$E$48,EP!$A792)</f>
        <v>0</v>
      </c>
      <c r="J792" s="182">
        <f t="shared" si="48"/>
        <v>0</v>
      </c>
      <c r="K792" s="181">
        <f>SUMIFS(STIMA!$O$2:$O$48,STIMA!$G$2:$G$48,EP!K$1,STIMA!$E$2:$E$48,EP!$A792)</f>
        <v>0</v>
      </c>
      <c r="L792" s="182">
        <f t="shared" si="49"/>
        <v>0</v>
      </c>
      <c r="M792" s="183">
        <f t="shared" si="50"/>
        <v>0</v>
      </c>
      <c r="N792" s="182">
        <f t="shared" si="51"/>
        <v>0</v>
      </c>
      <c r="Q792" s="184"/>
    </row>
    <row r="793" spans="1:17" ht="12" customHeight="1" x14ac:dyDescent="0.2">
      <c r="A793" s="188" t="s">
        <v>1507</v>
      </c>
      <c r="B793" s="188" t="s">
        <v>1508</v>
      </c>
      <c r="C793" s="190" t="s">
        <v>329</v>
      </c>
      <c r="D793" s="189">
        <v>17.07</v>
      </c>
      <c r="E793" s="188" t="s">
        <v>1377</v>
      </c>
      <c r="F793" s="188" t="s">
        <v>1502</v>
      </c>
      <c r="G793" s="188" t="s">
        <v>3501</v>
      </c>
      <c r="H793" s="188" t="s">
        <v>3319</v>
      </c>
      <c r="I793" s="181">
        <f>SUMIFS(STIMA!$O$2:$O$48,STIMA!$G$2:$G$48,EP!I$1,STIMA!$E$2:$E$48,EP!$A793)</f>
        <v>0</v>
      </c>
      <c r="J793" s="182">
        <f t="shared" si="48"/>
        <v>0</v>
      </c>
      <c r="K793" s="181">
        <f>SUMIFS(STIMA!$O$2:$O$48,STIMA!$G$2:$G$48,EP!K$1,STIMA!$E$2:$E$48,EP!$A793)</f>
        <v>0</v>
      </c>
      <c r="L793" s="182">
        <f t="shared" si="49"/>
        <v>0</v>
      </c>
      <c r="M793" s="183">
        <f t="shared" si="50"/>
        <v>0</v>
      </c>
      <c r="N793" s="182">
        <f t="shared" si="51"/>
        <v>0</v>
      </c>
      <c r="Q793" s="184"/>
    </row>
    <row r="794" spans="1:17" ht="12" customHeight="1" x14ac:dyDescent="0.2">
      <c r="A794" s="188" t="s">
        <v>1509</v>
      </c>
      <c r="B794" s="188" t="s">
        <v>1510</v>
      </c>
      <c r="C794" s="188"/>
      <c r="D794" s="189"/>
      <c r="E794" s="188" t="s">
        <v>1377</v>
      </c>
      <c r="F794" s="188" t="s">
        <v>1502</v>
      </c>
      <c r="G794" s="188" t="s">
        <v>3501</v>
      </c>
      <c r="H794" s="188" t="s">
        <v>3319</v>
      </c>
      <c r="I794" s="181">
        <f>SUMIFS(STIMA!$O$2:$O$48,STIMA!$G$2:$G$48,EP!I$1,STIMA!$E$2:$E$48,EP!$A794)</f>
        <v>0</v>
      </c>
      <c r="J794" s="182">
        <f t="shared" si="48"/>
        <v>0</v>
      </c>
      <c r="K794" s="181">
        <f>SUMIFS(STIMA!$O$2:$O$48,STIMA!$G$2:$G$48,EP!K$1,STIMA!$E$2:$E$48,EP!$A794)</f>
        <v>0</v>
      </c>
      <c r="L794" s="182">
        <f t="shared" si="49"/>
        <v>0</v>
      </c>
      <c r="M794" s="183">
        <f t="shared" si="50"/>
        <v>0</v>
      </c>
      <c r="N794" s="182">
        <f t="shared" si="51"/>
        <v>0</v>
      </c>
      <c r="Q794" s="184"/>
    </row>
    <row r="795" spans="1:17" ht="12" customHeight="1" x14ac:dyDescent="0.2">
      <c r="A795" s="188" t="s">
        <v>1511</v>
      </c>
      <c r="B795" s="188" t="s">
        <v>1512</v>
      </c>
      <c r="C795" s="188" t="s">
        <v>329</v>
      </c>
      <c r="D795" s="189">
        <v>16.809999999999999</v>
      </c>
      <c r="E795" s="188" t="s">
        <v>1377</v>
      </c>
      <c r="F795" s="188" t="s">
        <v>1502</v>
      </c>
      <c r="G795" s="188" t="s">
        <v>3501</v>
      </c>
      <c r="H795" s="188" t="s">
        <v>3319</v>
      </c>
      <c r="I795" s="181">
        <f>SUMIFS(STIMA!$O$2:$O$48,STIMA!$G$2:$G$48,EP!I$1,STIMA!$E$2:$E$48,EP!$A795)</f>
        <v>0</v>
      </c>
      <c r="J795" s="182">
        <f t="shared" si="48"/>
        <v>0</v>
      </c>
      <c r="K795" s="181">
        <f>SUMIFS(STIMA!$O$2:$O$48,STIMA!$G$2:$G$48,EP!K$1,STIMA!$E$2:$E$48,EP!$A795)</f>
        <v>0</v>
      </c>
      <c r="L795" s="182">
        <f t="shared" si="49"/>
        <v>0</v>
      </c>
      <c r="M795" s="183">
        <f t="shared" si="50"/>
        <v>0</v>
      </c>
      <c r="N795" s="182">
        <f t="shared" si="51"/>
        <v>0</v>
      </c>
      <c r="Q795" s="184"/>
    </row>
    <row r="796" spans="1:17" ht="12" customHeight="1" x14ac:dyDescent="0.2">
      <c r="A796" s="188" t="s">
        <v>1513</v>
      </c>
      <c r="B796" s="188" t="s">
        <v>1514</v>
      </c>
      <c r="C796" s="188" t="s">
        <v>329</v>
      </c>
      <c r="D796" s="189">
        <v>18.920000000000002</v>
      </c>
      <c r="E796" s="188" t="s">
        <v>1377</v>
      </c>
      <c r="F796" s="188" t="s">
        <v>1502</v>
      </c>
      <c r="G796" s="188" t="s">
        <v>3501</v>
      </c>
      <c r="H796" s="188" t="s">
        <v>3319</v>
      </c>
      <c r="I796" s="181">
        <f>SUMIFS(STIMA!$O$2:$O$48,STIMA!$G$2:$G$48,EP!I$1,STIMA!$E$2:$E$48,EP!$A796)</f>
        <v>0</v>
      </c>
      <c r="J796" s="182">
        <f t="shared" si="48"/>
        <v>0</v>
      </c>
      <c r="K796" s="181">
        <f>SUMIFS(STIMA!$O$2:$O$48,STIMA!$G$2:$G$48,EP!K$1,STIMA!$E$2:$E$48,EP!$A796)</f>
        <v>0</v>
      </c>
      <c r="L796" s="182">
        <f t="shared" si="49"/>
        <v>0</v>
      </c>
      <c r="M796" s="183">
        <f t="shared" si="50"/>
        <v>0</v>
      </c>
      <c r="N796" s="182">
        <f t="shared" si="51"/>
        <v>0</v>
      </c>
      <c r="Q796" s="184"/>
    </row>
    <row r="797" spans="1:17" ht="12" customHeight="1" x14ac:dyDescent="0.2">
      <c r="A797" s="188" t="s">
        <v>1515</v>
      </c>
      <c r="B797" s="188" t="s">
        <v>1516</v>
      </c>
      <c r="C797" s="190" t="s">
        <v>329</v>
      </c>
      <c r="D797" s="189">
        <v>47.6</v>
      </c>
      <c r="E797" s="188" t="s">
        <v>1377</v>
      </c>
      <c r="F797" s="188" t="s">
        <v>1502</v>
      </c>
      <c r="G797" s="188" t="s">
        <v>3501</v>
      </c>
      <c r="H797" s="188" t="s">
        <v>3319</v>
      </c>
      <c r="I797" s="181">
        <f>SUMIFS(STIMA!$O$2:$O$48,STIMA!$G$2:$G$48,EP!I$1,STIMA!$E$2:$E$48,EP!$A797)</f>
        <v>0</v>
      </c>
      <c r="J797" s="182">
        <f t="shared" si="48"/>
        <v>0</v>
      </c>
      <c r="K797" s="181">
        <f>SUMIFS(STIMA!$O$2:$O$48,STIMA!$G$2:$G$48,EP!K$1,STIMA!$E$2:$E$48,EP!$A797)</f>
        <v>0</v>
      </c>
      <c r="L797" s="182">
        <f t="shared" si="49"/>
        <v>0</v>
      </c>
      <c r="M797" s="183">
        <f t="shared" si="50"/>
        <v>0</v>
      </c>
      <c r="N797" s="182">
        <f t="shared" si="51"/>
        <v>0</v>
      </c>
      <c r="Q797" s="184"/>
    </row>
    <row r="798" spans="1:17" ht="12" customHeight="1" x14ac:dyDescent="0.2">
      <c r="A798" s="188" t="s">
        <v>1517</v>
      </c>
      <c r="B798" s="188" t="s">
        <v>1518</v>
      </c>
      <c r="C798" s="188" t="s">
        <v>329</v>
      </c>
      <c r="D798" s="189">
        <v>62.81</v>
      </c>
      <c r="E798" s="188" t="s">
        <v>1377</v>
      </c>
      <c r="F798" s="188" t="s">
        <v>1502</v>
      </c>
      <c r="G798" s="188" t="s">
        <v>3501</v>
      </c>
      <c r="H798" s="188" t="s">
        <v>3319</v>
      </c>
      <c r="I798" s="181">
        <f>SUMIFS(STIMA!$O$2:$O$48,STIMA!$G$2:$G$48,EP!I$1,STIMA!$E$2:$E$48,EP!$A798)</f>
        <v>0</v>
      </c>
      <c r="J798" s="182">
        <f t="shared" si="48"/>
        <v>0</v>
      </c>
      <c r="K798" s="181">
        <f>SUMIFS(STIMA!$O$2:$O$48,STIMA!$G$2:$G$48,EP!K$1,STIMA!$E$2:$E$48,EP!$A798)</f>
        <v>0</v>
      </c>
      <c r="L798" s="182">
        <f t="shared" si="49"/>
        <v>0</v>
      </c>
      <c r="M798" s="183">
        <f t="shared" si="50"/>
        <v>0</v>
      </c>
      <c r="N798" s="182">
        <f t="shared" si="51"/>
        <v>0</v>
      </c>
      <c r="Q798" s="184"/>
    </row>
    <row r="799" spans="1:17" ht="12" customHeight="1" x14ac:dyDescent="0.2">
      <c r="A799" s="188" t="s">
        <v>1519</v>
      </c>
      <c r="B799" s="188" t="s">
        <v>1520</v>
      </c>
      <c r="C799" s="188"/>
      <c r="D799" s="189">
        <v>0</v>
      </c>
      <c r="E799" s="188" t="s">
        <v>1377</v>
      </c>
      <c r="F799" s="188" t="s">
        <v>1502</v>
      </c>
      <c r="G799" s="188" t="s">
        <v>3501</v>
      </c>
      <c r="H799" s="188" t="s">
        <v>3319</v>
      </c>
      <c r="I799" s="181">
        <f>SUMIFS(STIMA!$O$2:$O$48,STIMA!$G$2:$G$48,EP!I$1,STIMA!$E$2:$E$48,EP!$A799)</f>
        <v>0</v>
      </c>
      <c r="J799" s="182">
        <f t="shared" si="48"/>
        <v>0</v>
      </c>
      <c r="K799" s="181">
        <f>SUMIFS(STIMA!$O$2:$O$48,STIMA!$G$2:$G$48,EP!K$1,STIMA!$E$2:$E$48,EP!$A799)</f>
        <v>0</v>
      </c>
      <c r="L799" s="182">
        <f t="shared" si="49"/>
        <v>0</v>
      </c>
      <c r="M799" s="183">
        <f t="shared" si="50"/>
        <v>0</v>
      </c>
      <c r="N799" s="182">
        <f t="shared" si="51"/>
        <v>0</v>
      </c>
      <c r="Q799" s="184"/>
    </row>
    <row r="800" spans="1:17" ht="12" customHeight="1" x14ac:dyDescent="0.2">
      <c r="A800" s="188" t="s">
        <v>1521</v>
      </c>
      <c r="B800" s="188" t="s">
        <v>1522</v>
      </c>
      <c r="C800" s="190" t="s">
        <v>329</v>
      </c>
      <c r="D800" s="189">
        <v>5.25</v>
      </c>
      <c r="E800" s="188" t="s">
        <v>1377</v>
      </c>
      <c r="F800" s="188" t="s">
        <v>1502</v>
      </c>
      <c r="G800" s="188" t="s">
        <v>3501</v>
      </c>
      <c r="H800" s="188" t="s">
        <v>3319</v>
      </c>
      <c r="I800" s="181">
        <f>SUMIFS(STIMA!$O$2:$O$48,STIMA!$G$2:$G$48,EP!I$1,STIMA!$E$2:$E$48,EP!$A800)</f>
        <v>0</v>
      </c>
      <c r="J800" s="182">
        <f t="shared" si="48"/>
        <v>0</v>
      </c>
      <c r="K800" s="181">
        <f>SUMIFS(STIMA!$O$2:$O$48,STIMA!$G$2:$G$48,EP!K$1,STIMA!$E$2:$E$48,EP!$A800)</f>
        <v>0</v>
      </c>
      <c r="L800" s="182">
        <f t="shared" si="49"/>
        <v>0</v>
      </c>
      <c r="M800" s="183">
        <f t="shared" si="50"/>
        <v>0</v>
      </c>
      <c r="N800" s="182">
        <f t="shared" si="51"/>
        <v>0</v>
      </c>
      <c r="Q800" s="184"/>
    </row>
    <row r="801" spans="1:17" ht="12" customHeight="1" x14ac:dyDescent="0.2">
      <c r="A801" s="188" t="s">
        <v>1523</v>
      </c>
      <c r="B801" s="188" t="s">
        <v>1524</v>
      </c>
      <c r="C801" s="188" t="s">
        <v>329</v>
      </c>
      <c r="D801" s="189">
        <v>6.82</v>
      </c>
      <c r="E801" s="188" t="s">
        <v>1377</v>
      </c>
      <c r="F801" s="188" t="s">
        <v>1502</v>
      </c>
      <c r="G801" s="188" t="s">
        <v>3501</v>
      </c>
      <c r="H801" s="188" t="s">
        <v>3319</v>
      </c>
      <c r="I801" s="181">
        <f>SUMIFS(STIMA!$O$2:$O$48,STIMA!$G$2:$G$48,EP!I$1,STIMA!$E$2:$E$48,EP!$A801)</f>
        <v>0</v>
      </c>
      <c r="J801" s="182">
        <f t="shared" si="48"/>
        <v>0</v>
      </c>
      <c r="K801" s="181">
        <f>SUMIFS(STIMA!$O$2:$O$48,STIMA!$G$2:$G$48,EP!K$1,STIMA!$E$2:$E$48,EP!$A801)</f>
        <v>0</v>
      </c>
      <c r="L801" s="182">
        <f t="shared" si="49"/>
        <v>0</v>
      </c>
      <c r="M801" s="183">
        <f t="shared" si="50"/>
        <v>0</v>
      </c>
      <c r="N801" s="182">
        <f t="shared" si="51"/>
        <v>0</v>
      </c>
      <c r="Q801" s="184"/>
    </row>
    <row r="802" spans="1:17" ht="12" customHeight="1" x14ac:dyDescent="0.2">
      <c r="A802" s="188" t="s">
        <v>1525</v>
      </c>
      <c r="B802" s="188" t="s">
        <v>1526</v>
      </c>
      <c r="C802" s="188" t="s">
        <v>329</v>
      </c>
      <c r="D802" s="189">
        <v>11.98</v>
      </c>
      <c r="E802" s="188" t="s">
        <v>1377</v>
      </c>
      <c r="F802" s="188" t="s">
        <v>1502</v>
      </c>
      <c r="G802" s="188" t="s">
        <v>3501</v>
      </c>
      <c r="H802" s="188" t="s">
        <v>3319</v>
      </c>
      <c r="I802" s="181">
        <f>SUMIFS(STIMA!$O$2:$O$48,STIMA!$G$2:$G$48,EP!I$1,STIMA!$E$2:$E$48,EP!$A802)</f>
        <v>0</v>
      </c>
      <c r="J802" s="182">
        <f t="shared" si="48"/>
        <v>0</v>
      </c>
      <c r="K802" s="181">
        <f>SUMIFS(STIMA!$O$2:$O$48,STIMA!$G$2:$G$48,EP!K$1,STIMA!$E$2:$E$48,EP!$A802)</f>
        <v>0</v>
      </c>
      <c r="L802" s="182">
        <f t="shared" si="49"/>
        <v>0</v>
      </c>
      <c r="M802" s="183">
        <f t="shared" si="50"/>
        <v>0</v>
      </c>
      <c r="N802" s="182">
        <f t="shared" si="51"/>
        <v>0</v>
      </c>
      <c r="Q802" s="184"/>
    </row>
    <row r="803" spans="1:17" ht="12" customHeight="1" x14ac:dyDescent="0.2">
      <c r="A803" s="188" t="s">
        <v>1527</v>
      </c>
      <c r="B803" s="188" t="s">
        <v>1528</v>
      </c>
      <c r="C803" s="188"/>
      <c r="D803" s="189">
        <v>0</v>
      </c>
      <c r="E803" s="188" t="s">
        <v>1377</v>
      </c>
      <c r="F803" s="188" t="s">
        <v>1502</v>
      </c>
      <c r="G803" s="188" t="s">
        <v>3501</v>
      </c>
      <c r="H803" s="188" t="s">
        <v>3319</v>
      </c>
      <c r="I803" s="181">
        <f>SUMIFS(STIMA!$O$2:$O$48,STIMA!$G$2:$G$48,EP!I$1,STIMA!$E$2:$E$48,EP!$A803)</f>
        <v>0</v>
      </c>
      <c r="J803" s="182">
        <f t="shared" si="48"/>
        <v>0</v>
      </c>
      <c r="K803" s="181">
        <f>SUMIFS(STIMA!$O$2:$O$48,STIMA!$G$2:$G$48,EP!K$1,STIMA!$E$2:$E$48,EP!$A803)</f>
        <v>0</v>
      </c>
      <c r="L803" s="182">
        <f t="shared" si="49"/>
        <v>0</v>
      </c>
      <c r="M803" s="183">
        <f t="shared" si="50"/>
        <v>0</v>
      </c>
      <c r="N803" s="182">
        <f t="shared" si="51"/>
        <v>0</v>
      </c>
      <c r="Q803" s="184"/>
    </row>
    <row r="804" spans="1:17" ht="12" customHeight="1" x14ac:dyDescent="0.2">
      <c r="A804" s="188" t="s">
        <v>1529</v>
      </c>
      <c r="B804" s="188" t="s">
        <v>1530</v>
      </c>
      <c r="C804" s="190" t="s">
        <v>427</v>
      </c>
      <c r="D804" s="189">
        <v>28.36</v>
      </c>
      <c r="E804" s="188" t="s">
        <v>1377</v>
      </c>
      <c r="F804" s="188" t="s">
        <v>1502</v>
      </c>
      <c r="G804" s="188" t="s">
        <v>3501</v>
      </c>
      <c r="H804" s="188" t="s">
        <v>3319</v>
      </c>
      <c r="I804" s="181">
        <f>SUMIFS(STIMA!$O$2:$O$48,STIMA!$G$2:$G$48,EP!I$1,STIMA!$E$2:$E$48,EP!$A804)</f>
        <v>0</v>
      </c>
      <c r="J804" s="182">
        <f t="shared" si="48"/>
        <v>0</v>
      </c>
      <c r="K804" s="181">
        <f>SUMIFS(STIMA!$O$2:$O$48,STIMA!$G$2:$G$48,EP!K$1,STIMA!$E$2:$E$48,EP!$A804)</f>
        <v>0</v>
      </c>
      <c r="L804" s="182">
        <f t="shared" si="49"/>
        <v>0</v>
      </c>
      <c r="M804" s="183">
        <f t="shared" si="50"/>
        <v>0</v>
      </c>
      <c r="N804" s="182">
        <f t="shared" si="51"/>
        <v>0</v>
      </c>
      <c r="Q804" s="184"/>
    </row>
    <row r="805" spans="1:17" ht="12" customHeight="1" x14ac:dyDescent="0.2">
      <c r="A805" s="188" t="s">
        <v>1531</v>
      </c>
      <c r="B805" s="188" t="s">
        <v>1532</v>
      </c>
      <c r="C805" s="188" t="s">
        <v>427</v>
      </c>
      <c r="D805" s="189">
        <v>34.14</v>
      </c>
      <c r="E805" s="188" t="s">
        <v>1377</v>
      </c>
      <c r="F805" s="188" t="s">
        <v>1502</v>
      </c>
      <c r="G805" s="188" t="s">
        <v>3501</v>
      </c>
      <c r="H805" s="188" t="s">
        <v>3319</v>
      </c>
      <c r="I805" s="181">
        <f>SUMIFS(STIMA!$O$2:$O$48,STIMA!$G$2:$G$48,EP!I$1,STIMA!$E$2:$E$48,EP!$A805)</f>
        <v>0</v>
      </c>
      <c r="J805" s="182">
        <f t="shared" si="48"/>
        <v>0</v>
      </c>
      <c r="K805" s="181">
        <f>SUMIFS(STIMA!$O$2:$O$48,STIMA!$G$2:$G$48,EP!K$1,STIMA!$E$2:$E$48,EP!$A805)</f>
        <v>0</v>
      </c>
      <c r="L805" s="182">
        <f t="shared" si="49"/>
        <v>0</v>
      </c>
      <c r="M805" s="183">
        <f t="shared" si="50"/>
        <v>0</v>
      </c>
      <c r="N805" s="182">
        <f t="shared" si="51"/>
        <v>0</v>
      </c>
      <c r="Q805" s="184"/>
    </row>
    <row r="806" spans="1:17" ht="12" customHeight="1" x14ac:dyDescent="0.2">
      <c r="A806" s="188" t="s">
        <v>1533</v>
      </c>
      <c r="B806" s="188" t="s">
        <v>1534</v>
      </c>
      <c r="C806" s="188"/>
      <c r="D806" s="189">
        <v>0</v>
      </c>
      <c r="E806" s="188" t="s">
        <v>1377</v>
      </c>
      <c r="F806" s="188" t="s">
        <v>1502</v>
      </c>
      <c r="G806" s="188" t="s">
        <v>3501</v>
      </c>
      <c r="H806" s="188" t="s">
        <v>3319</v>
      </c>
      <c r="I806" s="181">
        <f>SUMIFS(STIMA!$O$2:$O$48,STIMA!$G$2:$G$48,EP!I$1,STIMA!$E$2:$E$48,EP!$A806)</f>
        <v>0</v>
      </c>
      <c r="J806" s="182">
        <f t="shared" si="48"/>
        <v>0</v>
      </c>
      <c r="K806" s="181">
        <f>SUMIFS(STIMA!$O$2:$O$48,STIMA!$G$2:$G$48,EP!K$1,STIMA!$E$2:$E$48,EP!$A806)</f>
        <v>0</v>
      </c>
      <c r="L806" s="182">
        <f t="shared" si="49"/>
        <v>0</v>
      </c>
      <c r="M806" s="183">
        <f t="shared" si="50"/>
        <v>0</v>
      </c>
      <c r="N806" s="182">
        <f t="shared" si="51"/>
        <v>0</v>
      </c>
      <c r="Q806" s="184"/>
    </row>
    <row r="807" spans="1:17" ht="12" customHeight="1" x14ac:dyDescent="0.2">
      <c r="A807" s="188" t="s">
        <v>1535</v>
      </c>
      <c r="B807" s="188" t="s">
        <v>1530</v>
      </c>
      <c r="C807" s="188" t="s">
        <v>427</v>
      </c>
      <c r="D807" s="189">
        <v>32.56</v>
      </c>
      <c r="E807" s="188" t="s">
        <v>1377</v>
      </c>
      <c r="F807" s="188" t="s">
        <v>1502</v>
      </c>
      <c r="G807" s="188" t="s">
        <v>3501</v>
      </c>
      <c r="H807" s="188" t="s">
        <v>3319</v>
      </c>
      <c r="I807" s="181">
        <f>SUMIFS(STIMA!$O$2:$O$48,STIMA!$G$2:$G$48,EP!I$1,STIMA!$E$2:$E$48,EP!$A807)</f>
        <v>0</v>
      </c>
      <c r="J807" s="182">
        <f t="shared" si="48"/>
        <v>0</v>
      </c>
      <c r="K807" s="181">
        <f>SUMIFS(STIMA!$O$2:$O$48,STIMA!$G$2:$G$48,EP!K$1,STIMA!$E$2:$E$48,EP!$A807)</f>
        <v>0</v>
      </c>
      <c r="L807" s="182">
        <f t="shared" si="49"/>
        <v>0</v>
      </c>
      <c r="M807" s="183">
        <f t="shared" si="50"/>
        <v>0</v>
      </c>
      <c r="N807" s="182">
        <f t="shared" si="51"/>
        <v>0</v>
      </c>
      <c r="Q807" s="184"/>
    </row>
    <row r="808" spans="1:17" ht="12" customHeight="1" x14ac:dyDescent="0.2">
      <c r="A808" s="188" t="s">
        <v>1536</v>
      </c>
      <c r="B808" s="188" t="s">
        <v>1537</v>
      </c>
      <c r="C808" s="190" t="s">
        <v>427</v>
      </c>
      <c r="D808" s="189">
        <v>37.29</v>
      </c>
      <c r="E808" s="188" t="s">
        <v>1377</v>
      </c>
      <c r="F808" s="188" t="s">
        <v>1502</v>
      </c>
      <c r="G808" s="188" t="s">
        <v>3501</v>
      </c>
      <c r="H808" s="188" t="s">
        <v>3319</v>
      </c>
      <c r="I808" s="181">
        <f>SUMIFS(STIMA!$O$2:$O$48,STIMA!$G$2:$G$48,EP!I$1,STIMA!$E$2:$E$48,EP!$A808)</f>
        <v>0</v>
      </c>
      <c r="J808" s="182">
        <f t="shared" si="48"/>
        <v>0</v>
      </c>
      <c r="K808" s="181">
        <f>SUMIFS(STIMA!$O$2:$O$48,STIMA!$G$2:$G$48,EP!K$1,STIMA!$E$2:$E$48,EP!$A808)</f>
        <v>0</v>
      </c>
      <c r="L808" s="182">
        <f t="shared" si="49"/>
        <v>0</v>
      </c>
      <c r="M808" s="183">
        <f t="shared" si="50"/>
        <v>0</v>
      </c>
      <c r="N808" s="182">
        <f t="shared" si="51"/>
        <v>0</v>
      </c>
      <c r="Q808" s="184"/>
    </row>
    <row r="809" spans="1:17" ht="12" customHeight="1" x14ac:dyDescent="0.2">
      <c r="A809" s="188" t="s">
        <v>1538</v>
      </c>
      <c r="B809" s="188" t="s">
        <v>1539</v>
      </c>
      <c r="C809" s="188"/>
      <c r="D809" s="189">
        <v>0</v>
      </c>
      <c r="E809" s="188" t="s">
        <v>1377</v>
      </c>
      <c r="F809" s="188" t="s">
        <v>1502</v>
      </c>
      <c r="G809" s="188" t="s">
        <v>3501</v>
      </c>
      <c r="H809" s="188" t="s">
        <v>3319</v>
      </c>
      <c r="I809" s="181">
        <f>SUMIFS(STIMA!$O$2:$O$48,STIMA!$G$2:$G$48,EP!I$1,STIMA!$E$2:$E$48,EP!$A809)</f>
        <v>0</v>
      </c>
      <c r="J809" s="182">
        <f t="shared" si="48"/>
        <v>0</v>
      </c>
      <c r="K809" s="181">
        <f>SUMIFS(STIMA!$O$2:$O$48,STIMA!$G$2:$G$48,EP!K$1,STIMA!$E$2:$E$48,EP!$A809)</f>
        <v>0</v>
      </c>
      <c r="L809" s="182">
        <f t="shared" si="49"/>
        <v>0</v>
      </c>
      <c r="M809" s="183">
        <f t="shared" si="50"/>
        <v>0</v>
      </c>
      <c r="N809" s="182">
        <f t="shared" si="51"/>
        <v>0</v>
      </c>
      <c r="Q809" s="184"/>
    </row>
    <row r="810" spans="1:17" ht="12" customHeight="1" x14ac:dyDescent="0.2">
      <c r="A810" s="188" t="s">
        <v>1540</v>
      </c>
      <c r="B810" s="188" t="s">
        <v>1541</v>
      </c>
      <c r="C810" s="188" t="s">
        <v>427</v>
      </c>
      <c r="D810" s="189">
        <v>34.14</v>
      </c>
      <c r="E810" s="188" t="s">
        <v>1377</v>
      </c>
      <c r="F810" s="188" t="s">
        <v>1502</v>
      </c>
      <c r="G810" s="188" t="s">
        <v>3501</v>
      </c>
      <c r="H810" s="188" t="s">
        <v>3319</v>
      </c>
      <c r="I810" s="181">
        <f>SUMIFS(STIMA!$O$2:$O$48,STIMA!$G$2:$G$48,EP!I$1,STIMA!$E$2:$E$48,EP!$A810)</f>
        <v>0</v>
      </c>
      <c r="J810" s="182">
        <f t="shared" si="48"/>
        <v>0</v>
      </c>
      <c r="K810" s="181">
        <f>SUMIFS(STIMA!$O$2:$O$48,STIMA!$G$2:$G$48,EP!K$1,STIMA!$E$2:$E$48,EP!$A810)</f>
        <v>0</v>
      </c>
      <c r="L810" s="182">
        <f t="shared" si="49"/>
        <v>0</v>
      </c>
      <c r="M810" s="183">
        <f t="shared" si="50"/>
        <v>0</v>
      </c>
      <c r="N810" s="182">
        <f t="shared" si="51"/>
        <v>0</v>
      </c>
      <c r="Q810" s="184"/>
    </row>
    <row r="811" spans="1:17" ht="12" customHeight="1" x14ac:dyDescent="0.2">
      <c r="A811" s="188" t="s">
        <v>1542</v>
      </c>
      <c r="B811" s="188" t="s">
        <v>1543</v>
      </c>
      <c r="C811" s="190" t="s">
        <v>427</v>
      </c>
      <c r="D811" s="189">
        <v>40.98</v>
      </c>
      <c r="E811" s="188" t="s">
        <v>1377</v>
      </c>
      <c r="F811" s="188" t="s">
        <v>1502</v>
      </c>
      <c r="G811" s="188" t="s">
        <v>3501</v>
      </c>
      <c r="H811" s="188" t="s">
        <v>3319</v>
      </c>
      <c r="I811" s="181">
        <f>SUMIFS(STIMA!$O$2:$O$48,STIMA!$G$2:$G$48,EP!I$1,STIMA!$E$2:$E$48,EP!$A811)</f>
        <v>0</v>
      </c>
      <c r="J811" s="182">
        <f t="shared" si="48"/>
        <v>0</v>
      </c>
      <c r="K811" s="181">
        <f>SUMIFS(STIMA!$O$2:$O$48,STIMA!$G$2:$G$48,EP!K$1,STIMA!$E$2:$E$48,EP!$A811)</f>
        <v>0</v>
      </c>
      <c r="L811" s="182">
        <f t="shared" si="49"/>
        <v>0</v>
      </c>
      <c r="M811" s="183">
        <f t="shared" si="50"/>
        <v>0</v>
      </c>
      <c r="N811" s="182">
        <f t="shared" si="51"/>
        <v>0</v>
      </c>
      <c r="Q811" s="186"/>
    </row>
    <row r="812" spans="1:17" ht="12" customHeight="1" x14ac:dyDescent="0.2">
      <c r="A812" s="188" t="s">
        <v>1544</v>
      </c>
      <c r="B812" s="188" t="s">
        <v>1545</v>
      </c>
      <c r="C812" s="188" t="s">
        <v>427</v>
      </c>
      <c r="D812" s="189">
        <v>42.02</v>
      </c>
      <c r="E812" s="188" t="s">
        <v>1377</v>
      </c>
      <c r="F812" s="188" t="s">
        <v>1502</v>
      </c>
      <c r="G812" s="188" t="s">
        <v>3501</v>
      </c>
      <c r="H812" s="188" t="s">
        <v>3319</v>
      </c>
      <c r="I812" s="181">
        <f>SUMIFS(STIMA!$O$2:$O$48,STIMA!$G$2:$G$48,EP!I$1,STIMA!$E$2:$E$48,EP!$A812)</f>
        <v>0</v>
      </c>
      <c r="J812" s="182">
        <f t="shared" si="48"/>
        <v>0</v>
      </c>
      <c r="K812" s="181">
        <f>SUMIFS(STIMA!$O$2:$O$48,STIMA!$G$2:$G$48,EP!K$1,STIMA!$E$2:$E$48,EP!$A812)</f>
        <v>0</v>
      </c>
      <c r="L812" s="182">
        <f t="shared" si="49"/>
        <v>0</v>
      </c>
      <c r="M812" s="183">
        <f t="shared" si="50"/>
        <v>0</v>
      </c>
      <c r="N812" s="182">
        <f t="shared" si="51"/>
        <v>0</v>
      </c>
      <c r="Q812" s="184"/>
    </row>
    <row r="813" spans="1:17" ht="12" customHeight="1" x14ac:dyDescent="0.2">
      <c r="A813" s="188" t="s">
        <v>1546</v>
      </c>
      <c r="B813" s="188" t="s">
        <v>1547</v>
      </c>
      <c r="C813" s="188" t="s">
        <v>427</v>
      </c>
      <c r="D813" s="189">
        <v>43.7</v>
      </c>
      <c r="E813" s="188" t="s">
        <v>1377</v>
      </c>
      <c r="F813" s="188" t="s">
        <v>1502</v>
      </c>
      <c r="G813" s="188" t="s">
        <v>3501</v>
      </c>
      <c r="H813" s="188" t="s">
        <v>3319</v>
      </c>
      <c r="I813" s="181">
        <f>SUMIFS(STIMA!$O$2:$O$48,STIMA!$G$2:$G$48,EP!I$1,STIMA!$E$2:$E$48,EP!$A813)</f>
        <v>0</v>
      </c>
      <c r="J813" s="182">
        <f t="shared" si="48"/>
        <v>0</v>
      </c>
      <c r="K813" s="181">
        <f>SUMIFS(STIMA!$O$2:$O$48,STIMA!$G$2:$G$48,EP!K$1,STIMA!$E$2:$E$48,EP!$A813)</f>
        <v>0</v>
      </c>
      <c r="L813" s="182">
        <f t="shared" si="49"/>
        <v>0</v>
      </c>
      <c r="M813" s="183">
        <f t="shared" si="50"/>
        <v>0</v>
      </c>
      <c r="N813" s="182">
        <f t="shared" si="51"/>
        <v>0</v>
      </c>
      <c r="Q813" s="184"/>
    </row>
    <row r="814" spans="1:17" ht="12" customHeight="1" x14ac:dyDescent="0.2">
      <c r="A814" s="188" t="s">
        <v>1548</v>
      </c>
      <c r="B814" s="188" t="s">
        <v>1549</v>
      </c>
      <c r="C814" s="188" t="s">
        <v>427</v>
      </c>
      <c r="D814" s="189">
        <v>46.44</v>
      </c>
      <c r="E814" s="188" t="s">
        <v>1377</v>
      </c>
      <c r="F814" s="188" t="s">
        <v>1502</v>
      </c>
      <c r="G814" s="188" t="s">
        <v>3501</v>
      </c>
      <c r="H814" s="188" t="s">
        <v>3319</v>
      </c>
      <c r="I814" s="181">
        <f>SUMIFS(STIMA!$O$2:$O$48,STIMA!$G$2:$G$48,EP!I$1,STIMA!$E$2:$E$48,EP!$A814)</f>
        <v>0</v>
      </c>
      <c r="J814" s="182">
        <f t="shared" si="48"/>
        <v>0</v>
      </c>
      <c r="K814" s="181">
        <f>SUMIFS(STIMA!$O$2:$O$48,STIMA!$G$2:$G$48,EP!K$1,STIMA!$E$2:$E$48,EP!$A814)</f>
        <v>0</v>
      </c>
      <c r="L814" s="182">
        <f t="shared" si="49"/>
        <v>0</v>
      </c>
      <c r="M814" s="183">
        <f t="shared" si="50"/>
        <v>0</v>
      </c>
      <c r="N814" s="182">
        <f t="shared" si="51"/>
        <v>0</v>
      </c>
      <c r="Q814" s="184"/>
    </row>
    <row r="815" spans="1:17" ht="12" customHeight="1" x14ac:dyDescent="0.2">
      <c r="A815" s="188" t="s">
        <v>1550</v>
      </c>
      <c r="B815" s="188" t="s">
        <v>1551</v>
      </c>
      <c r="C815" s="190" t="s">
        <v>427</v>
      </c>
      <c r="D815" s="189">
        <v>51.91</v>
      </c>
      <c r="E815" s="188" t="s">
        <v>1377</v>
      </c>
      <c r="F815" s="188" t="s">
        <v>1502</v>
      </c>
      <c r="G815" s="188" t="s">
        <v>3501</v>
      </c>
      <c r="H815" s="188" t="s">
        <v>3319</v>
      </c>
      <c r="I815" s="181">
        <f>SUMIFS(STIMA!$O$2:$O$48,STIMA!$G$2:$G$48,EP!I$1,STIMA!$E$2:$E$48,EP!$A815)</f>
        <v>0</v>
      </c>
      <c r="J815" s="182">
        <f t="shared" si="48"/>
        <v>0</v>
      </c>
      <c r="K815" s="181">
        <f>SUMIFS(STIMA!$O$2:$O$48,STIMA!$G$2:$G$48,EP!K$1,STIMA!$E$2:$E$48,EP!$A815)</f>
        <v>0</v>
      </c>
      <c r="L815" s="182">
        <f t="shared" si="49"/>
        <v>0</v>
      </c>
      <c r="M815" s="183">
        <f t="shared" si="50"/>
        <v>0</v>
      </c>
      <c r="N815" s="182">
        <f t="shared" si="51"/>
        <v>0</v>
      </c>
      <c r="Q815" s="184"/>
    </row>
    <row r="816" spans="1:17" ht="12" customHeight="1" x14ac:dyDescent="0.2">
      <c r="A816" s="188" t="s">
        <v>1552</v>
      </c>
      <c r="B816" s="188" t="s">
        <v>1553</v>
      </c>
      <c r="C816" s="188" t="s">
        <v>427</v>
      </c>
      <c r="D816" s="189">
        <v>22.37</v>
      </c>
      <c r="E816" s="188" t="s">
        <v>1377</v>
      </c>
      <c r="F816" s="188" t="s">
        <v>1502</v>
      </c>
      <c r="G816" s="188" t="s">
        <v>3501</v>
      </c>
      <c r="H816" s="188" t="s">
        <v>3319</v>
      </c>
      <c r="I816" s="181">
        <f>SUMIFS(STIMA!$O$2:$O$48,STIMA!$G$2:$G$48,EP!I$1,STIMA!$E$2:$E$48,EP!$A816)</f>
        <v>0</v>
      </c>
      <c r="J816" s="182">
        <f t="shared" si="48"/>
        <v>0</v>
      </c>
      <c r="K816" s="181">
        <f>SUMIFS(STIMA!$O$2:$O$48,STIMA!$G$2:$G$48,EP!K$1,STIMA!$E$2:$E$48,EP!$A816)</f>
        <v>0</v>
      </c>
      <c r="L816" s="182">
        <f t="shared" si="49"/>
        <v>0</v>
      </c>
      <c r="M816" s="183">
        <f t="shared" si="50"/>
        <v>0</v>
      </c>
      <c r="N816" s="182">
        <f t="shared" si="51"/>
        <v>0</v>
      </c>
      <c r="Q816" s="184"/>
    </row>
    <row r="817" spans="1:17" ht="12" customHeight="1" x14ac:dyDescent="0.2">
      <c r="A817" s="188" t="s">
        <v>1554</v>
      </c>
      <c r="B817" s="188" t="s">
        <v>1555</v>
      </c>
      <c r="C817" s="188"/>
      <c r="D817" s="189">
        <v>0</v>
      </c>
      <c r="E817" s="188" t="s">
        <v>1377</v>
      </c>
      <c r="F817" s="188" t="s">
        <v>1556</v>
      </c>
      <c r="G817" s="188" t="s">
        <v>3501</v>
      </c>
      <c r="H817" s="188" t="s">
        <v>3319</v>
      </c>
      <c r="I817" s="181">
        <f>SUMIFS(STIMA!$O$2:$O$48,STIMA!$G$2:$G$48,EP!I$1,STIMA!$E$2:$E$48,EP!$A817)</f>
        <v>0</v>
      </c>
      <c r="J817" s="182">
        <f t="shared" si="48"/>
        <v>0</v>
      </c>
      <c r="K817" s="181">
        <f>SUMIFS(STIMA!$O$2:$O$48,STIMA!$G$2:$G$48,EP!K$1,STIMA!$E$2:$E$48,EP!$A817)</f>
        <v>0</v>
      </c>
      <c r="L817" s="182">
        <f t="shared" si="49"/>
        <v>0</v>
      </c>
      <c r="M817" s="183">
        <f t="shared" si="50"/>
        <v>0</v>
      </c>
      <c r="N817" s="182">
        <f t="shared" si="51"/>
        <v>0</v>
      </c>
      <c r="Q817" s="184"/>
    </row>
    <row r="818" spans="1:17" ht="12" customHeight="1" x14ac:dyDescent="0.2">
      <c r="A818" s="188" t="s">
        <v>1557</v>
      </c>
      <c r="B818" s="188" t="s">
        <v>1558</v>
      </c>
      <c r="C818" s="188" t="s">
        <v>427</v>
      </c>
      <c r="D818" s="189">
        <v>1.05</v>
      </c>
      <c r="E818" s="188" t="s">
        <v>1377</v>
      </c>
      <c r="F818" s="188" t="s">
        <v>1556</v>
      </c>
      <c r="G818" s="188" t="s">
        <v>3501</v>
      </c>
      <c r="H818" s="188" t="s">
        <v>3319</v>
      </c>
      <c r="I818" s="181">
        <f>SUMIFS(STIMA!$O$2:$O$48,STIMA!$G$2:$G$48,EP!I$1,STIMA!$E$2:$E$48,EP!$A818)</f>
        <v>0</v>
      </c>
      <c r="J818" s="182">
        <f t="shared" si="48"/>
        <v>0</v>
      </c>
      <c r="K818" s="181">
        <f>SUMIFS(STIMA!$O$2:$O$48,STIMA!$G$2:$G$48,EP!K$1,STIMA!$E$2:$E$48,EP!$A818)</f>
        <v>0</v>
      </c>
      <c r="L818" s="182">
        <f t="shared" si="49"/>
        <v>0</v>
      </c>
      <c r="M818" s="183">
        <f t="shared" si="50"/>
        <v>0</v>
      </c>
      <c r="N818" s="182">
        <f t="shared" si="51"/>
        <v>0</v>
      </c>
      <c r="Q818" s="184"/>
    </row>
    <row r="819" spans="1:17" ht="12" customHeight="1" x14ac:dyDescent="0.2">
      <c r="A819" s="188" t="s">
        <v>1559</v>
      </c>
      <c r="B819" s="188" t="s">
        <v>1560</v>
      </c>
      <c r="C819" s="190" t="s">
        <v>427</v>
      </c>
      <c r="D819" s="189">
        <v>1.84</v>
      </c>
      <c r="E819" s="188" t="s">
        <v>1377</v>
      </c>
      <c r="F819" s="188" t="s">
        <v>1556</v>
      </c>
      <c r="G819" s="188" t="s">
        <v>3501</v>
      </c>
      <c r="H819" s="188" t="s">
        <v>3319</v>
      </c>
      <c r="I819" s="181">
        <f>SUMIFS(STIMA!$O$2:$O$48,STIMA!$G$2:$G$48,EP!I$1,STIMA!$E$2:$E$48,EP!$A819)</f>
        <v>0</v>
      </c>
      <c r="J819" s="182">
        <f t="shared" si="48"/>
        <v>0</v>
      </c>
      <c r="K819" s="181">
        <f>SUMIFS(STIMA!$O$2:$O$48,STIMA!$G$2:$G$48,EP!K$1,STIMA!$E$2:$E$48,EP!$A819)</f>
        <v>0</v>
      </c>
      <c r="L819" s="182">
        <f t="shared" si="49"/>
        <v>0</v>
      </c>
      <c r="M819" s="183">
        <f t="shared" si="50"/>
        <v>0</v>
      </c>
      <c r="N819" s="182">
        <f t="shared" si="51"/>
        <v>0</v>
      </c>
      <c r="Q819" s="184"/>
    </row>
    <row r="820" spans="1:17" ht="12" customHeight="1" x14ac:dyDescent="0.2">
      <c r="A820" s="188" t="s">
        <v>1561</v>
      </c>
      <c r="B820" s="188" t="s">
        <v>1562</v>
      </c>
      <c r="C820" s="188" t="s">
        <v>427</v>
      </c>
      <c r="D820" s="189">
        <v>3.42</v>
      </c>
      <c r="E820" s="188" t="s">
        <v>1377</v>
      </c>
      <c r="F820" s="188" t="s">
        <v>1556</v>
      </c>
      <c r="G820" s="188" t="s">
        <v>3501</v>
      </c>
      <c r="H820" s="188" t="s">
        <v>3319</v>
      </c>
      <c r="I820" s="181">
        <f>SUMIFS(STIMA!$O$2:$O$48,STIMA!$G$2:$G$48,EP!I$1,STIMA!$E$2:$E$48,EP!$A820)</f>
        <v>0</v>
      </c>
      <c r="J820" s="182">
        <f t="shared" si="48"/>
        <v>0</v>
      </c>
      <c r="K820" s="181">
        <f>SUMIFS(STIMA!$O$2:$O$48,STIMA!$G$2:$G$48,EP!K$1,STIMA!$E$2:$E$48,EP!$A820)</f>
        <v>0</v>
      </c>
      <c r="L820" s="182">
        <f t="shared" si="49"/>
        <v>0</v>
      </c>
      <c r="M820" s="183">
        <f t="shared" si="50"/>
        <v>0</v>
      </c>
      <c r="N820" s="182">
        <f t="shared" si="51"/>
        <v>0</v>
      </c>
      <c r="Q820" s="184"/>
    </row>
    <row r="821" spans="1:17" ht="12" customHeight="1" x14ac:dyDescent="0.2">
      <c r="A821" s="188" t="s">
        <v>1563</v>
      </c>
      <c r="B821" s="188" t="s">
        <v>1564</v>
      </c>
      <c r="C821" s="188" t="s">
        <v>427</v>
      </c>
      <c r="D821" s="189">
        <v>6.04</v>
      </c>
      <c r="E821" s="188" t="s">
        <v>1377</v>
      </c>
      <c r="F821" s="188" t="s">
        <v>1556</v>
      </c>
      <c r="G821" s="188" t="s">
        <v>3501</v>
      </c>
      <c r="H821" s="188" t="s">
        <v>3319</v>
      </c>
      <c r="I821" s="181">
        <f>SUMIFS(STIMA!$O$2:$O$48,STIMA!$G$2:$G$48,EP!I$1,STIMA!$E$2:$E$48,EP!$A821)</f>
        <v>0</v>
      </c>
      <c r="J821" s="182">
        <f t="shared" si="48"/>
        <v>0</v>
      </c>
      <c r="K821" s="181">
        <f>SUMIFS(STIMA!$O$2:$O$48,STIMA!$G$2:$G$48,EP!K$1,STIMA!$E$2:$E$48,EP!$A821)</f>
        <v>0</v>
      </c>
      <c r="L821" s="182">
        <f t="shared" si="49"/>
        <v>0</v>
      </c>
      <c r="M821" s="183">
        <f t="shared" si="50"/>
        <v>0</v>
      </c>
      <c r="N821" s="182">
        <f t="shared" si="51"/>
        <v>0</v>
      </c>
      <c r="Q821" s="184"/>
    </row>
    <row r="822" spans="1:17" ht="12" customHeight="1" x14ac:dyDescent="0.2">
      <c r="A822" s="188" t="s">
        <v>1565</v>
      </c>
      <c r="B822" s="188" t="s">
        <v>1566</v>
      </c>
      <c r="C822" s="188" t="s">
        <v>427</v>
      </c>
      <c r="D822" s="189">
        <v>8.41</v>
      </c>
      <c r="E822" s="188" t="s">
        <v>1377</v>
      </c>
      <c r="F822" s="188" t="s">
        <v>1556</v>
      </c>
      <c r="G822" s="188" t="s">
        <v>3501</v>
      </c>
      <c r="H822" s="188" t="s">
        <v>3319</v>
      </c>
      <c r="I822" s="181">
        <f>SUMIFS(STIMA!$O$2:$O$48,STIMA!$G$2:$G$48,EP!I$1,STIMA!$E$2:$E$48,EP!$A822)</f>
        <v>0</v>
      </c>
      <c r="J822" s="182">
        <f t="shared" si="48"/>
        <v>0</v>
      </c>
      <c r="K822" s="181">
        <f>SUMIFS(STIMA!$O$2:$O$48,STIMA!$G$2:$G$48,EP!K$1,STIMA!$E$2:$E$48,EP!$A822)</f>
        <v>0</v>
      </c>
      <c r="L822" s="182">
        <f t="shared" si="49"/>
        <v>0</v>
      </c>
      <c r="M822" s="183">
        <f t="shared" si="50"/>
        <v>0</v>
      </c>
      <c r="N822" s="182">
        <f t="shared" si="51"/>
        <v>0</v>
      </c>
      <c r="Q822" s="184"/>
    </row>
    <row r="823" spans="1:17" ht="12" customHeight="1" x14ac:dyDescent="0.2">
      <c r="A823" s="188" t="s">
        <v>1567</v>
      </c>
      <c r="B823" s="188" t="s">
        <v>1568</v>
      </c>
      <c r="C823" s="190"/>
      <c r="D823" s="189">
        <v>0</v>
      </c>
      <c r="E823" s="188" t="s">
        <v>1377</v>
      </c>
      <c r="F823" s="188" t="s">
        <v>1569</v>
      </c>
      <c r="G823" s="188" t="s">
        <v>3501</v>
      </c>
      <c r="H823" s="188" t="s">
        <v>3319</v>
      </c>
      <c r="I823" s="181">
        <f>SUMIFS(STIMA!$O$2:$O$48,STIMA!$G$2:$G$48,EP!I$1,STIMA!$E$2:$E$48,EP!$A823)</f>
        <v>0</v>
      </c>
      <c r="J823" s="182">
        <f t="shared" si="48"/>
        <v>0</v>
      </c>
      <c r="K823" s="181">
        <f>SUMIFS(STIMA!$O$2:$O$48,STIMA!$G$2:$G$48,EP!K$1,STIMA!$E$2:$E$48,EP!$A823)</f>
        <v>0</v>
      </c>
      <c r="L823" s="182">
        <f t="shared" si="49"/>
        <v>0</v>
      </c>
      <c r="M823" s="183">
        <f t="shared" si="50"/>
        <v>0</v>
      </c>
      <c r="N823" s="182">
        <f t="shared" si="51"/>
        <v>0</v>
      </c>
      <c r="Q823" s="184"/>
    </row>
    <row r="824" spans="1:17" ht="12" customHeight="1" x14ac:dyDescent="0.2">
      <c r="A824" s="188" t="s">
        <v>1570</v>
      </c>
      <c r="B824" s="188" t="s">
        <v>1571</v>
      </c>
      <c r="C824" s="188" t="s">
        <v>427</v>
      </c>
      <c r="D824" s="189">
        <v>62.83</v>
      </c>
      <c r="E824" s="188" t="s">
        <v>1377</v>
      </c>
      <c r="F824" s="188" t="s">
        <v>1569</v>
      </c>
      <c r="G824" s="188" t="s">
        <v>3501</v>
      </c>
      <c r="H824" s="188" t="s">
        <v>3319</v>
      </c>
      <c r="I824" s="181">
        <f>SUMIFS(STIMA!$O$2:$O$48,STIMA!$G$2:$G$48,EP!I$1,STIMA!$E$2:$E$48,EP!$A824)</f>
        <v>0</v>
      </c>
      <c r="J824" s="182">
        <f t="shared" si="48"/>
        <v>0</v>
      </c>
      <c r="K824" s="181">
        <f>SUMIFS(STIMA!$O$2:$O$48,STIMA!$G$2:$G$48,EP!K$1,STIMA!$E$2:$E$48,EP!$A824)</f>
        <v>0</v>
      </c>
      <c r="L824" s="182">
        <f t="shared" si="49"/>
        <v>0</v>
      </c>
      <c r="M824" s="183">
        <f t="shared" si="50"/>
        <v>0</v>
      </c>
      <c r="N824" s="182">
        <f t="shared" si="51"/>
        <v>0</v>
      </c>
      <c r="Q824" s="184"/>
    </row>
    <row r="825" spans="1:17" ht="12" customHeight="1" x14ac:dyDescent="0.2">
      <c r="A825" s="188" t="s">
        <v>1572</v>
      </c>
      <c r="B825" s="188" t="s">
        <v>1573</v>
      </c>
      <c r="C825" s="188" t="s">
        <v>427</v>
      </c>
      <c r="D825" s="189">
        <v>71.38</v>
      </c>
      <c r="E825" s="188" t="s">
        <v>1377</v>
      </c>
      <c r="F825" s="188" t="s">
        <v>1569</v>
      </c>
      <c r="G825" s="188" t="s">
        <v>3501</v>
      </c>
      <c r="H825" s="188" t="s">
        <v>3319</v>
      </c>
      <c r="I825" s="181">
        <f>SUMIFS(STIMA!$O$2:$O$48,STIMA!$G$2:$G$48,EP!I$1,STIMA!$E$2:$E$48,EP!$A825)</f>
        <v>0</v>
      </c>
      <c r="J825" s="182">
        <f t="shared" si="48"/>
        <v>0</v>
      </c>
      <c r="K825" s="181">
        <f>SUMIFS(STIMA!$O$2:$O$48,STIMA!$G$2:$G$48,EP!K$1,STIMA!$E$2:$E$48,EP!$A825)</f>
        <v>0</v>
      </c>
      <c r="L825" s="182">
        <f t="shared" si="49"/>
        <v>0</v>
      </c>
      <c r="M825" s="183">
        <f t="shared" si="50"/>
        <v>0</v>
      </c>
      <c r="N825" s="182">
        <f t="shared" si="51"/>
        <v>0</v>
      </c>
      <c r="Q825" s="184"/>
    </row>
    <row r="826" spans="1:17" ht="12" customHeight="1" x14ac:dyDescent="0.2">
      <c r="A826" s="188" t="s">
        <v>1574</v>
      </c>
      <c r="B826" s="188" t="s">
        <v>1575</v>
      </c>
      <c r="C826" s="188"/>
      <c r="D826" s="189">
        <v>0</v>
      </c>
      <c r="E826" s="188" t="s">
        <v>1377</v>
      </c>
      <c r="F826" s="188" t="s">
        <v>1569</v>
      </c>
      <c r="G826" s="188" t="s">
        <v>3501</v>
      </c>
      <c r="H826" s="188" t="s">
        <v>3319</v>
      </c>
      <c r="I826" s="181">
        <f>SUMIFS(STIMA!$O$2:$O$48,STIMA!$G$2:$G$48,EP!I$1,STIMA!$E$2:$E$48,EP!$A826)</f>
        <v>0</v>
      </c>
      <c r="J826" s="182">
        <f t="shared" si="48"/>
        <v>0</v>
      </c>
      <c r="K826" s="181">
        <f>SUMIFS(STIMA!$O$2:$O$48,STIMA!$G$2:$G$48,EP!K$1,STIMA!$E$2:$E$48,EP!$A826)</f>
        <v>0</v>
      </c>
      <c r="L826" s="182">
        <f t="shared" si="49"/>
        <v>0</v>
      </c>
      <c r="M826" s="183">
        <f t="shared" si="50"/>
        <v>0</v>
      </c>
      <c r="N826" s="182">
        <f t="shared" si="51"/>
        <v>0</v>
      </c>
      <c r="Q826" s="184"/>
    </row>
    <row r="827" spans="1:17" ht="12" customHeight="1" x14ac:dyDescent="0.2">
      <c r="A827" s="188" t="s">
        <v>1576</v>
      </c>
      <c r="B827" s="188" t="s">
        <v>1577</v>
      </c>
      <c r="C827" s="190" t="s">
        <v>427</v>
      </c>
      <c r="D827" s="189">
        <v>8.7799999999999994</v>
      </c>
      <c r="E827" s="188" t="s">
        <v>1377</v>
      </c>
      <c r="F827" s="188" t="s">
        <v>1569</v>
      </c>
      <c r="G827" s="188" t="s">
        <v>3501</v>
      </c>
      <c r="H827" s="188" t="s">
        <v>3319</v>
      </c>
      <c r="I827" s="181">
        <f>SUMIFS(STIMA!$O$2:$O$48,STIMA!$G$2:$G$48,EP!I$1,STIMA!$E$2:$E$48,EP!$A827)</f>
        <v>0</v>
      </c>
      <c r="J827" s="182">
        <f t="shared" si="48"/>
        <v>0</v>
      </c>
      <c r="K827" s="181">
        <f>SUMIFS(STIMA!$O$2:$O$48,STIMA!$G$2:$G$48,EP!K$1,STIMA!$E$2:$E$48,EP!$A827)</f>
        <v>0</v>
      </c>
      <c r="L827" s="182">
        <f t="shared" si="49"/>
        <v>0</v>
      </c>
      <c r="M827" s="183">
        <f t="shared" si="50"/>
        <v>0</v>
      </c>
      <c r="N827" s="182">
        <f t="shared" si="51"/>
        <v>0</v>
      </c>
      <c r="Q827" s="184"/>
    </row>
    <row r="828" spans="1:17" ht="12" customHeight="1" x14ac:dyDescent="0.2">
      <c r="A828" s="188" t="s">
        <v>1578</v>
      </c>
      <c r="B828" s="188" t="s">
        <v>1579</v>
      </c>
      <c r="C828" s="188" t="s">
        <v>427</v>
      </c>
      <c r="D828" s="189">
        <v>14.62</v>
      </c>
      <c r="E828" s="188" t="s">
        <v>1377</v>
      </c>
      <c r="F828" s="188" t="s">
        <v>1569</v>
      </c>
      <c r="G828" s="188" t="s">
        <v>3501</v>
      </c>
      <c r="H828" s="188" t="s">
        <v>3319</v>
      </c>
      <c r="I828" s="181">
        <f>SUMIFS(STIMA!$O$2:$O$48,STIMA!$G$2:$G$48,EP!I$1,STIMA!$E$2:$E$48,EP!$A828)</f>
        <v>0</v>
      </c>
      <c r="J828" s="182">
        <f t="shared" si="48"/>
        <v>0</v>
      </c>
      <c r="K828" s="181">
        <f>SUMIFS(STIMA!$O$2:$O$48,STIMA!$G$2:$G$48,EP!K$1,STIMA!$E$2:$E$48,EP!$A828)</f>
        <v>0</v>
      </c>
      <c r="L828" s="182">
        <f t="shared" si="49"/>
        <v>0</v>
      </c>
      <c r="M828" s="183">
        <f t="shared" si="50"/>
        <v>0</v>
      </c>
      <c r="N828" s="182">
        <f t="shared" si="51"/>
        <v>0</v>
      </c>
      <c r="Q828" s="184"/>
    </row>
    <row r="829" spans="1:17" ht="12" customHeight="1" x14ac:dyDescent="0.2">
      <c r="A829" s="188" t="s">
        <v>1580</v>
      </c>
      <c r="B829" s="188" t="s">
        <v>1581</v>
      </c>
      <c r="C829" s="188" t="s">
        <v>427</v>
      </c>
      <c r="D829" s="189">
        <v>23.4</v>
      </c>
      <c r="E829" s="188" t="s">
        <v>1377</v>
      </c>
      <c r="F829" s="188" t="s">
        <v>1569</v>
      </c>
      <c r="G829" s="188" t="s">
        <v>3501</v>
      </c>
      <c r="H829" s="188" t="s">
        <v>3319</v>
      </c>
      <c r="I829" s="181">
        <f>SUMIFS(STIMA!$O$2:$O$48,STIMA!$G$2:$G$48,EP!I$1,STIMA!$E$2:$E$48,EP!$A829)</f>
        <v>0</v>
      </c>
      <c r="J829" s="182">
        <f t="shared" si="48"/>
        <v>0</v>
      </c>
      <c r="K829" s="181">
        <f>SUMIFS(STIMA!$O$2:$O$48,STIMA!$G$2:$G$48,EP!K$1,STIMA!$E$2:$E$48,EP!$A829)</f>
        <v>0</v>
      </c>
      <c r="L829" s="182">
        <f t="shared" si="49"/>
        <v>0</v>
      </c>
      <c r="M829" s="183">
        <f t="shared" si="50"/>
        <v>0</v>
      </c>
      <c r="N829" s="182">
        <f t="shared" si="51"/>
        <v>0</v>
      </c>
      <c r="Q829" s="184"/>
    </row>
    <row r="830" spans="1:17" ht="12" customHeight="1" x14ac:dyDescent="0.2">
      <c r="A830" s="188" t="s">
        <v>1582</v>
      </c>
      <c r="B830" s="188" t="s">
        <v>1583</v>
      </c>
      <c r="C830" s="188"/>
      <c r="D830" s="189">
        <v>0</v>
      </c>
      <c r="E830" s="188" t="s">
        <v>1377</v>
      </c>
      <c r="F830" s="188" t="s">
        <v>1569</v>
      </c>
      <c r="G830" s="188" t="s">
        <v>3501</v>
      </c>
      <c r="H830" s="188" t="s">
        <v>3319</v>
      </c>
      <c r="I830" s="181">
        <f>SUMIFS(STIMA!$O$2:$O$48,STIMA!$G$2:$G$48,EP!I$1,STIMA!$E$2:$E$48,EP!$A830)</f>
        <v>0</v>
      </c>
      <c r="J830" s="182">
        <f t="shared" si="48"/>
        <v>0</v>
      </c>
      <c r="K830" s="181">
        <f>SUMIFS(STIMA!$O$2:$O$48,STIMA!$G$2:$G$48,EP!K$1,STIMA!$E$2:$E$48,EP!$A830)</f>
        <v>0</v>
      </c>
      <c r="L830" s="182">
        <f t="shared" si="49"/>
        <v>0</v>
      </c>
      <c r="M830" s="183">
        <f t="shared" si="50"/>
        <v>0</v>
      </c>
      <c r="N830" s="182">
        <f t="shared" si="51"/>
        <v>0</v>
      </c>
      <c r="Q830" s="184"/>
    </row>
    <row r="831" spans="1:17" ht="12" customHeight="1" x14ac:dyDescent="0.2">
      <c r="A831" s="188" t="s">
        <v>1584</v>
      </c>
      <c r="B831" s="188" t="s">
        <v>1585</v>
      </c>
      <c r="C831" s="190" t="s">
        <v>427</v>
      </c>
      <c r="D831" s="189">
        <v>21.65</v>
      </c>
      <c r="E831" s="188" t="s">
        <v>1377</v>
      </c>
      <c r="F831" s="188" t="s">
        <v>1569</v>
      </c>
      <c r="G831" s="188" t="s">
        <v>3501</v>
      </c>
      <c r="H831" s="188" t="s">
        <v>3319</v>
      </c>
      <c r="I831" s="181">
        <f>SUMIFS(STIMA!$O$2:$O$48,STIMA!$G$2:$G$48,EP!I$1,STIMA!$E$2:$E$48,EP!$A831)</f>
        <v>0</v>
      </c>
      <c r="J831" s="182">
        <f t="shared" si="48"/>
        <v>0</v>
      </c>
      <c r="K831" s="181">
        <f>SUMIFS(STIMA!$O$2:$O$48,STIMA!$G$2:$G$48,EP!K$1,STIMA!$E$2:$E$48,EP!$A831)</f>
        <v>0</v>
      </c>
      <c r="L831" s="182">
        <f t="shared" si="49"/>
        <v>0</v>
      </c>
      <c r="M831" s="183">
        <f t="shared" si="50"/>
        <v>0</v>
      </c>
      <c r="N831" s="182">
        <f t="shared" si="51"/>
        <v>0</v>
      </c>
      <c r="Q831" s="184"/>
    </row>
    <row r="832" spans="1:17" ht="12" customHeight="1" x14ac:dyDescent="0.2">
      <c r="A832" s="188" t="s">
        <v>1586</v>
      </c>
      <c r="B832" s="188" t="s">
        <v>1587</v>
      </c>
      <c r="C832" s="188" t="s">
        <v>427</v>
      </c>
      <c r="D832" s="189">
        <v>8.7799999999999994</v>
      </c>
      <c r="E832" s="188" t="s">
        <v>1377</v>
      </c>
      <c r="F832" s="188" t="s">
        <v>1569</v>
      </c>
      <c r="G832" s="188" t="s">
        <v>3501</v>
      </c>
      <c r="H832" s="188" t="s">
        <v>3319</v>
      </c>
      <c r="I832" s="181">
        <f>SUMIFS(STIMA!$O$2:$O$48,STIMA!$G$2:$G$48,EP!I$1,STIMA!$E$2:$E$48,EP!$A832)</f>
        <v>0</v>
      </c>
      <c r="J832" s="182">
        <f t="shared" si="48"/>
        <v>0</v>
      </c>
      <c r="K832" s="181">
        <f>SUMIFS(STIMA!$O$2:$O$48,STIMA!$G$2:$G$48,EP!K$1,STIMA!$E$2:$E$48,EP!$A832)</f>
        <v>0</v>
      </c>
      <c r="L832" s="182">
        <f t="shared" si="49"/>
        <v>0</v>
      </c>
      <c r="M832" s="183">
        <f t="shared" si="50"/>
        <v>0</v>
      </c>
      <c r="N832" s="182">
        <f t="shared" si="51"/>
        <v>0</v>
      </c>
      <c r="Q832" s="184"/>
    </row>
    <row r="833" spans="1:17" ht="12" customHeight="1" x14ac:dyDescent="0.2">
      <c r="A833" s="188" t="s">
        <v>1588</v>
      </c>
      <c r="B833" s="188" t="s">
        <v>1589</v>
      </c>
      <c r="C833" s="188"/>
      <c r="D833" s="189">
        <v>0</v>
      </c>
      <c r="E833" s="188" t="s">
        <v>1377</v>
      </c>
      <c r="F833" s="188" t="s">
        <v>1569</v>
      </c>
      <c r="G833" s="188" t="s">
        <v>3501</v>
      </c>
      <c r="H833" s="188" t="s">
        <v>3319</v>
      </c>
      <c r="I833" s="181">
        <f>SUMIFS(STIMA!$O$2:$O$48,STIMA!$G$2:$G$48,EP!I$1,STIMA!$E$2:$E$48,EP!$A833)</f>
        <v>0</v>
      </c>
      <c r="J833" s="182">
        <f t="shared" si="48"/>
        <v>0</v>
      </c>
      <c r="K833" s="181">
        <f>SUMIFS(STIMA!$O$2:$O$48,STIMA!$G$2:$G$48,EP!K$1,STIMA!$E$2:$E$48,EP!$A833)</f>
        <v>0</v>
      </c>
      <c r="L833" s="182">
        <f t="shared" si="49"/>
        <v>0</v>
      </c>
      <c r="M833" s="183">
        <f t="shared" si="50"/>
        <v>0</v>
      </c>
      <c r="N833" s="182">
        <f t="shared" si="51"/>
        <v>0</v>
      </c>
      <c r="Q833" s="184"/>
    </row>
    <row r="834" spans="1:17" ht="12" customHeight="1" x14ac:dyDescent="0.2">
      <c r="A834" s="188" t="s">
        <v>1590</v>
      </c>
      <c r="B834" s="188" t="s">
        <v>1591</v>
      </c>
      <c r="C834" s="188" t="s">
        <v>427</v>
      </c>
      <c r="D834" s="189">
        <v>12.72</v>
      </c>
      <c r="E834" s="188" t="s">
        <v>1377</v>
      </c>
      <c r="F834" s="188" t="s">
        <v>1569</v>
      </c>
      <c r="G834" s="188" t="s">
        <v>3501</v>
      </c>
      <c r="H834" s="188" t="s">
        <v>3319</v>
      </c>
      <c r="I834" s="181">
        <f>SUMIFS(STIMA!$O$2:$O$48,STIMA!$G$2:$G$48,EP!I$1,STIMA!$E$2:$E$48,EP!$A834)</f>
        <v>0</v>
      </c>
      <c r="J834" s="182">
        <f t="shared" ref="J834:J897" si="52">I834/$J$1</f>
        <v>0</v>
      </c>
      <c r="K834" s="181">
        <f>SUMIFS(STIMA!$O$2:$O$48,STIMA!$G$2:$G$48,EP!K$1,STIMA!$E$2:$E$48,EP!$A834)</f>
        <v>0</v>
      </c>
      <c r="L834" s="182">
        <f t="shared" ref="L834:L897" si="53">K834/$L$1</f>
        <v>0</v>
      </c>
      <c r="M834" s="183">
        <f t="shared" ref="M834:M897" si="54">I834+K834</f>
        <v>0</v>
      </c>
      <c r="N834" s="182">
        <f t="shared" ref="N834:N897" si="55">M834/$N$1</f>
        <v>0</v>
      </c>
      <c r="Q834" s="184"/>
    </row>
    <row r="835" spans="1:17" ht="12" customHeight="1" x14ac:dyDescent="0.2">
      <c r="A835" s="188" t="s">
        <v>1592</v>
      </c>
      <c r="B835" s="188" t="s">
        <v>1593</v>
      </c>
      <c r="C835" s="188" t="s">
        <v>427</v>
      </c>
      <c r="D835" s="189">
        <v>5.85</v>
      </c>
      <c r="E835" s="188" t="s">
        <v>1377</v>
      </c>
      <c r="F835" s="188" t="s">
        <v>1569</v>
      </c>
      <c r="G835" s="188" t="s">
        <v>3501</v>
      </c>
      <c r="H835" s="188" t="s">
        <v>3319</v>
      </c>
      <c r="I835" s="181">
        <f>SUMIFS(STIMA!$O$2:$O$48,STIMA!$G$2:$G$48,EP!I$1,STIMA!$E$2:$E$48,EP!$A835)</f>
        <v>0</v>
      </c>
      <c r="J835" s="182">
        <f t="shared" si="52"/>
        <v>0</v>
      </c>
      <c r="K835" s="181">
        <f>SUMIFS(STIMA!$O$2:$O$48,STIMA!$G$2:$G$48,EP!K$1,STIMA!$E$2:$E$48,EP!$A835)</f>
        <v>0</v>
      </c>
      <c r="L835" s="182">
        <f t="shared" si="53"/>
        <v>0</v>
      </c>
      <c r="M835" s="183">
        <f t="shared" si="54"/>
        <v>0</v>
      </c>
      <c r="N835" s="182">
        <f t="shared" si="55"/>
        <v>0</v>
      </c>
      <c r="Q835" s="184"/>
    </row>
    <row r="836" spans="1:17" ht="12" customHeight="1" x14ac:dyDescent="0.2">
      <c r="A836" s="188" t="s">
        <v>1594</v>
      </c>
      <c r="B836" s="188" t="s">
        <v>1595</v>
      </c>
      <c r="C836" s="190" t="s">
        <v>427</v>
      </c>
      <c r="D836" s="189">
        <v>21.95</v>
      </c>
      <c r="E836" s="188" t="s">
        <v>1377</v>
      </c>
      <c r="F836" s="188" t="s">
        <v>1569</v>
      </c>
      <c r="G836" s="188" t="s">
        <v>3501</v>
      </c>
      <c r="H836" s="188" t="s">
        <v>3319</v>
      </c>
      <c r="I836" s="181">
        <f>SUMIFS(STIMA!$O$2:$O$48,STIMA!$G$2:$G$48,EP!I$1,STIMA!$E$2:$E$48,EP!$A836)</f>
        <v>0</v>
      </c>
      <c r="J836" s="182">
        <f t="shared" si="52"/>
        <v>0</v>
      </c>
      <c r="K836" s="181">
        <f>SUMIFS(STIMA!$O$2:$O$48,STIMA!$G$2:$G$48,EP!K$1,STIMA!$E$2:$E$48,EP!$A836)</f>
        <v>0</v>
      </c>
      <c r="L836" s="182">
        <f t="shared" si="53"/>
        <v>0</v>
      </c>
      <c r="M836" s="183">
        <f t="shared" si="54"/>
        <v>0</v>
      </c>
      <c r="N836" s="182">
        <f t="shared" si="55"/>
        <v>0</v>
      </c>
      <c r="Q836" s="184"/>
    </row>
    <row r="837" spans="1:17" ht="12" customHeight="1" x14ac:dyDescent="0.2">
      <c r="A837" s="188" t="s">
        <v>1596</v>
      </c>
      <c r="B837" s="188" t="s">
        <v>1597</v>
      </c>
      <c r="C837" s="188"/>
      <c r="D837" s="189">
        <v>0</v>
      </c>
      <c r="E837" s="188" t="s">
        <v>1377</v>
      </c>
      <c r="F837" s="188" t="s">
        <v>1569</v>
      </c>
      <c r="G837" s="188" t="s">
        <v>3501</v>
      </c>
      <c r="H837" s="188" t="s">
        <v>3319</v>
      </c>
      <c r="I837" s="181">
        <f>SUMIFS(STIMA!$O$2:$O$48,STIMA!$G$2:$G$48,EP!I$1,STIMA!$E$2:$E$48,EP!$A837)</f>
        <v>0</v>
      </c>
      <c r="J837" s="182">
        <f t="shared" si="52"/>
        <v>0</v>
      </c>
      <c r="K837" s="181">
        <f>SUMIFS(STIMA!$O$2:$O$48,STIMA!$G$2:$G$48,EP!K$1,STIMA!$E$2:$E$48,EP!$A837)</f>
        <v>0</v>
      </c>
      <c r="L837" s="182">
        <f t="shared" si="53"/>
        <v>0</v>
      </c>
      <c r="M837" s="183">
        <f t="shared" si="54"/>
        <v>0</v>
      </c>
      <c r="N837" s="182">
        <f t="shared" si="55"/>
        <v>0</v>
      </c>
      <c r="Q837" s="184"/>
    </row>
    <row r="838" spans="1:17" ht="12" customHeight="1" x14ac:dyDescent="0.2">
      <c r="A838" s="188" t="s">
        <v>1598</v>
      </c>
      <c r="B838" s="188" t="s">
        <v>1599</v>
      </c>
      <c r="C838" s="188" t="s">
        <v>427</v>
      </c>
      <c r="D838" s="189">
        <v>2.13</v>
      </c>
      <c r="E838" s="188" t="s">
        <v>1377</v>
      </c>
      <c r="F838" s="188" t="s">
        <v>1569</v>
      </c>
      <c r="G838" s="188" t="s">
        <v>3501</v>
      </c>
      <c r="H838" s="188" t="s">
        <v>3319</v>
      </c>
      <c r="I838" s="181">
        <f>SUMIFS(STIMA!$O$2:$O$48,STIMA!$G$2:$G$48,EP!I$1,STIMA!$E$2:$E$48,EP!$A838)</f>
        <v>0</v>
      </c>
      <c r="J838" s="182">
        <f t="shared" si="52"/>
        <v>0</v>
      </c>
      <c r="K838" s="181">
        <f>SUMIFS(STIMA!$O$2:$O$48,STIMA!$G$2:$G$48,EP!K$1,STIMA!$E$2:$E$48,EP!$A838)</f>
        <v>0</v>
      </c>
      <c r="L838" s="182">
        <f t="shared" si="53"/>
        <v>0</v>
      </c>
      <c r="M838" s="183">
        <f t="shared" si="54"/>
        <v>0</v>
      </c>
      <c r="N838" s="182">
        <f t="shared" si="55"/>
        <v>0</v>
      </c>
      <c r="Q838" s="184"/>
    </row>
    <row r="839" spans="1:17" ht="12" customHeight="1" x14ac:dyDescent="0.2">
      <c r="A839" s="188" t="s">
        <v>1600</v>
      </c>
      <c r="B839" s="188" t="s">
        <v>1601</v>
      </c>
      <c r="C839" s="188" t="s">
        <v>427</v>
      </c>
      <c r="D839" s="189">
        <v>2.84</v>
      </c>
      <c r="E839" s="188" t="s">
        <v>1377</v>
      </c>
      <c r="F839" s="188" t="s">
        <v>1569</v>
      </c>
      <c r="G839" s="188" t="s">
        <v>3501</v>
      </c>
      <c r="H839" s="188" t="s">
        <v>3319</v>
      </c>
      <c r="I839" s="181">
        <f>SUMIFS(STIMA!$O$2:$O$48,STIMA!$G$2:$G$48,EP!I$1,STIMA!$E$2:$E$48,EP!$A839)</f>
        <v>0</v>
      </c>
      <c r="J839" s="182">
        <f t="shared" si="52"/>
        <v>0</v>
      </c>
      <c r="K839" s="181">
        <f>SUMIFS(STIMA!$O$2:$O$48,STIMA!$G$2:$G$48,EP!K$1,STIMA!$E$2:$E$48,EP!$A839)</f>
        <v>0</v>
      </c>
      <c r="L839" s="182">
        <f t="shared" si="53"/>
        <v>0</v>
      </c>
      <c r="M839" s="183">
        <f t="shared" si="54"/>
        <v>0</v>
      </c>
      <c r="N839" s="182">
        <f t="shared" si="55"/>
        <v>0</v>
      </c>
      <c r="Q839" s="184"/>
    </row>
    <row r="840" spans="1:17" ht="12" customHeight="1" x14ac:dyDescent="0.2">
      <c r="A840" s="188" t="s">
        <v>3530</v>
      </c>
      <c r="B840" s="188" t="s">
        <v>1602</v>
      </c>
      <c r="C840" s="188"/>
      <c r="D840" s="189">
        <v>0</v>
      </c>
      <c r="E840" s="188" t="s">
        <v>1377</v>
      </c>
      <c r="F840" s="188" t="s">
        <v>1603</v>
      </c>
      <c r="G840" s="188" t="s">
        <v>3501</v>
      </c>
      <c r="H840" s="188" t="s">
        <v>3319</v>
      </c>
      <c r="I840" s="181">
        <f>SUMIFS(STIMA!$O$2:$O$48,STIMA!$G$2:$G$48,EP!I$1,STIMA!$E$2:$E$48,EP!$A840)</f>
        <v>0</v>
      </c>
      <c r="J840" s="182">
        <f t="shared" si="52"/>
        <v>0</v>
      </c>
      <c r="K840" s="181">
        <f>SUMIFS(STIMA!$O$2:$O$48,STIMA!$G$2:$G$48,EP!K$1,STIMA!$E$2:$E$48,EP!$A840)</f>
        <v>0</v>
      </c>
      <c r="L840" s="182">
        <f t="shared" si="53"/>
        <v>0</v>
      </c>
      <c r="M840" s="183">
        <f t="shared" si="54"/>
        <v>0</v>
      </c>
      <c r="N840" s="182">
        <f t="shared" si="55"/>
        <v>0</v>
      </c>
      <c r="Q840" s="184"/>
    </row>
    <row r="841" spans="1:17" ht="12" customHeight="1" x14ac:dyDescent="0.2">
      <c r="A841" s="188" t="s">
        <v>3531</v>
      </c>
      <c r="B841" s="188" t="s">
        <v>1604</v>
      </c>
      <c r="C841" s="188" t="s">
        <v>427</v>
      </c>
      <c r="D841" s="189">
        <v>8.7799999999999994</v>
      </c>
      <c r="E841" s="188" t="s">
        <v>1377</v>
      </c>
      <c r="F841" s="188" t="s">
        <v>1603</v>
      </c>
      <c r="G841" s="188" t="s">
        <v>3501</v>
      </c>
      <c r="H841" s="188" t="s">
        <v>3319</v>
      </c>
      <c r="I841" s="181">
        <f>SUMIFS(STIMA!$O$2:$O$48,STIMA!$G$2:$G$48,EP!I$1,STIMA!$E$2:$E$48,EP!$A841)</f>
        <v>0</v>
      </c>
      <c r="J841" s="182">
        <f t="shared" si="52"/>
        <v>0</v>
      </c>
      <c r="K841" s="181">
        <f>SUMIFS(STIMA!$O$2:$O$48,STIMA!$G$2:$G$48,EP!K$1,STIMA!$E$2:$E$48,EP!$A841)</f>
        <v>0</v>
      </c>
      <c r="L841" s="182">
        <f t="shared" si="53"/>
        <v>0</v>
      </c>
      <c r="M841" s="183">
        <f t="shared" si="54"/>
        <v>0</v>
      </c>
      <c r="N841" s="182">
        <f t="shared" si="55"/>
        <v>0</v>
      </c>
      <c r="Q841" s="184"/>
    </row>
    <row r="842" spans="1:17" ht="12" customHeight="1" x14ac:dyDescent="0.2">
      <c r="A842" s="188" t="s">
        <v>3532</v>
      </c>
      <c r="B842" s="188" t="s">
        <v>1605</v>
      </c>
      <c r="C842" s="188" t="s">
        <v>427</v>
      </c>
      <c r="D842" s="189">
        <v>11.7</v>
      </c>
      <c r="E842" s="188" t="s">
        <v>1377</v>
      </c>
      <c r="F842" s="188" t="s">
        <v>1603</v>
      </c>
      <c r="G842" s="188" t="s">
        <v>3501</v>
      </c>
      <c r="H842" s="188" t="s">
        <v>3319</v>
      </c>
      <c r="I842" s="181">
        <f>SUMIFS(STIMA!$O$2:$O$48,STIMA!$G$2:$G$48,EP!I$1,STIMA!$E$2:$E$48,EP!$A842)</f>
        <v>0</v>
      </c>
      <c r="J842" s="182">
        <f t="shared" si="52"/>
        <v>0</v>
      </c>
      <c r="K842" s="181">
        <f>SUMIFS(STIMA!$O$2:$O$48,STIMA!$G$2:$G$48,EP!K$1,STIMA!$E$2:$E$48,EP!$A842)</f>
        <v>0</v>
      </c>
      <c r="L842" s="182">
        <f t="shared" si="53"/>
        <v>0</v>
      </c>
      <c r="M842" s="183">
        <f t="shared" si="54"/>
        <v>0</v>
      </c>
      <c r="N842" s="182">
        <f t="shared" si="55"/>
        <v>0</v>
      </c>
      <c r="Q842" s="184"/>
    </row>
    <row r="843" spans="1:17" ht="12" customHeight="1" x14ac:dyDescent="0.2">
      <c r="A843" s="188" t="s">
        <v>3533</v>
      </c>
      <c r="B843" s="188" t="s">
        <v>1606</v>
      </c>
      <c r="C843" s="188" t="s">
        <v>427</v>
      </c>
      <c r="D843" s="189">
        <v>29.23</v>
      </c>
      <c r="E843" s="188" t="s">
        <v>1377</v>
      </c>
      <c r="F843" s="188" t="s">
        <v>1603</v>
      </c>
      <c r="G843" s="188" t="s">
        <v>3501</v>
      </c>
      <c r="H843" s="188" t="s">
        <v>3319</v>
      </c>
      <c r="I843" s="181">
        <f>SUMIFS(STIMA!$O$2:$O$48,STIMA!$G$2:$G$48,EP!I$1,STIMA!$E$2:$E$48,EP!$A843)</f>
        <v>0</v>
      </c>
      <c r="J843" s="182">
        <f t="shared" si="52"/>
        <v>0</v>
      </c>
      <c r="K843" s="181">
        <f>SUMIFS(STIMA!$O$2:$O$48,STIMA!$G$2:$G$48,EP!K$1,STIMA!$E$2:$E$48,EP!$A843)</f>
        <v>0</v>
      </c>
      <c r="L843" s="182">
        <f t="shared" si="53"/>
        <v>0</v>
      </c>
      <c r="M843" s="183">
        <f t="shared" si="54"/>
        <v>0</v>
      </c>
      <c r="N843" s="182">
        <f t="shared" si="55"/>
        <v>0</v>
      </c>
      <c r="Q843" s="184"/>
    </row>
    <row r="844" spans="1:17" ht="12" customHeight="1" x14ac:dyDescent="0.2">
      <c r="A844" s="188" t="s">
        <v>3534</v>
      </c>
      <c r="B844" s="188" t="s">
        <v>1607</v>
      </c>
      <c r="C844" s="190"/>
      <c r="D844" s="189">
        <v>0</v>
      </c>
      <c r="E844" s="188" t="s">
        <v>1377</v>
      </c>
      <c r="F844" s="188" t="s">
        <v>1603</v>
      </c>
      <c r="G844" s="188" t="s">
        <v>3501</v>
      </c>
      <c r="H844" s="188" t="s">
        <v>3319</v>
      </c>
      <c r="I844" s="181">
        <f>SUMIFS(STIMA!$O$2:$O$48,STIMA!$G$2:$G$48,EP!I$1,STIMA!$E$2:$E$48,EP!$A844)</f>
        <v>0</v>
      </c>
      <c r="J844" s="182">
        <f t="shared" si="52"/>
        <v>0</v>
      </c>
      <c r="K844" s="181">
        <f>SUMIFS(STIMA!$O$2:$O$48,STIMA!$G$2:$G$48,EP!K$1,STIMA!$E$2:$E$48,EP!$A844)</f>
        <v>0</v>
      </c>
      <c r="L844" s="182">
        <f t="shared" si="53"/>
        <v>0</v>
      </c>
      <c r="M844" s="183">
        <f t="shared" si="54"/>
        <v>0</v>
      </c>
      <c r="N844" s="182">
        <f t="shared" si="55"/>
        <v>0</v>
      </c>
      <c r="Q844" s="184"/>
    </row>
    <row r="845" spans="1:17" ht="12" customHeight="1" x14ac:dyDescent="0.2">
      <c r="A845" s="188" t="s">
        <v>3535</v>
      </c>
      <c r="B845" s="188" t="s">
        <v>1608</v>
      </c>
      <c r="C845" s="188" t="s">
        <v>427</v>
      </c>
      <c r="D845" s="189">
        <v>17.96</v>
      </c>
      <c r="E845" s="188" t="s">
        <v>1377</v>
      </c>
      <c r="F845" s="188" t="s">
        <v>1603</v>
      </c>
      <c r="G845" s="188" t="s">
        <v>3501</v>
      </c>
      <c r="H845" s="188" t="s">
        <v>3319</v>
      </c>
      <c r="I845" s="181">
        <f>SUMIFS(STIMA!$O$2:$O$48,STIMA!$G$2:$G$48,EP!I$1,STIMA!$E$2:$E$48,EP!$A845)</f>
        <v>0</v>
      </c>
      <c r="J845" s="182">
        <f t="shared" si="52"/>
        <v>0</v>
      </c>
      <c r="K845" s="181">
        <f>SUMIFS(STIMA!$O$2:$O$48,STIMA!$G$2:$G$48,EP!K$1,STIMA!$E$2:$E$48,EP!$A845)</f>
        <v>0</v>
      </c>
      <c r="L845" s="182">
        <f t="shared" si="53"/>
        <v>0</v>
      </c>
      <c r="M845" s="183">
        <f t="shared" si="54"/>
        <v>0</v>
      </c>
      <c r="N845" s="182">
        <f t="shared" si="55"/>
        <v>0</v>
      </c>
      <c r="Q845" s="184"/>
    </row>
    <row r="846" spans="1:17" ht="12" customHeight="1" x14ac:dyDescent="0.2">
      <c r="A846" s="188" t="s">
        <v>3536</v>
      </c>
      <c r="B846" s="188" t="s">
        <v>1609</v>
      </c>
      <c r="C846" s="188" t="s">
        <v>427</v>
      </c>
      <c r="D846" s="189">
        <v>28.74</v>
      </c>
      <c r="E846" s="188" t="s">
        <v>1377</v>
      </c>
      <c r="F846" s="188" t="s">
        <v>1603</v>
      </c>
      <c r="G846" s="188" t="s">
        <v>3501</v>
      </c>
      <c r="H846" s="188" t="s">
        <v>3319</v>
      </c>
      <c r="I846" s="181">
        <f>SUMIFS(STIMA!$O$2:$O$48,STIMA!$G$2:$G$48,EP!I$1,STIMA!$E$2:$E$48,EP!$A846)</f>
        <v>0</v>
      </c>
      <c r="J846" s="182">
        <f t="shared" si="52"/>
        <v>0</v>
      </c>
      <c r="K846" s="181">
        <f>SUMIFS(STIMA!$O$2:$O$48,STIMA!$G$2:$G$48,EP!K$1,STIMA!$E$2:$E$48,EP!$A846)</f>
        <v>0</v>
      </c>
      <c r="L846" s="182">
        <f t="shared" si="53"/>
        <v>0</v>
      </c>
      <c r="M846" s="183">
        <f t="shared" si="54"/>
        <v>0</v>
      </c>
      <c r="N846" s="182">
        <f t="shared" si="55"/>
        <v>0</v>
      </c>
      <c r="Q846" s="184"/>
    </row>
    <row r="847" spans="1:17" ht="12" customHeight="1" x14ac:dyDescent="0.2">
      <c r="A847" s="188" t="s">
        <v>3537</v>
      </c>
      <c r="B847" s="188" t="s">
        <v>1610</v>
      </c>
      <c r="C847" s="188" t="s">
        <v>427</v>
      </c>
      <c r="D847" s="189">
        <v>47.91</v>
      </c>
      <c r="E847" s="188" t="s">
        <v>1377</v>
      </c>
      <c r="F847" s="188" t="s">
        <v>1603</v>
      </c>
      <c r="G847" s="188" t="s">
        <v>3501</v>
      </c>
      <c r="H847" s="188" t="s">
        <v>3319</v>
      </c>
      <c r="I847" s="181">
        <f>SUMIFS(STIMA!$O$2:$O$48,STIMA!$G$2:$G$48,EP!I$1,STIMA!$E$2:$E$48,EP!$A847)</f>
        <v>0</v>
      </c>
      <c r="J847" s="182">
        <f t="shared" si="52"/>
        <v>0</v>
      </c>
      <c r="K847" s="181">
        <f>SUMIFS(STIMA!$O$2:$O$48,STIMA!$G$2:$G$48,EP!K$1,STIMA!$E$2:$E$48,EP!$A847)</f>
        <v>0</v>
      </c>
      <c r="L847" s="182">
        <f t="shared" si="53"/>
        <v>0</v>
      </c>
      <c r="M847" s="183">
        <f t="shared" si="54"/>
        <v>0</v>
      </c>
      <c r="N847" s="182">
        <f t="shared" si="55"/>
        <v>0</v>
      </c>
      <c r="Q847" s="184"/>
    </row>
    <row r="848" spans="1:17" ht="12" customHeight="1" x14ac:dyDescent="0.2">
      <c r="A848" s="188" t="s">
        <v>1611</v>
      </c>
      <c r="B848" s="188" t="s">
        <v>1612</v>
      </c>
      <c r="C848" s="190"/>
      <c r="D848" s="189">
        <v>0</v>
      </c>
      <c r="E848" s="188" t="s">
        <v>1613</v>
      </c>
      <c r="F848" s="188" t="s">
        <v>1614</v>
      </c>
      <c r="G848" s="188" t="s">
        <v>3501</v>
      </c>
      <c r="H848" s="188" t="s">
        <v>3319</v>
      </c>
      <c r="I848" s="181">
        <f>SUMIFS(STIMA!$O$2:$O$48,STIMA!$G$2:$G$48,EP!I$1,STIMA!$E$2:$E$48,EP!$A848)</f>
        <v>0</v>
      </c>
      <c r="J848" s="182">
        <f t="shared" si="52"/>
        <v>0</v>
      </c>
      <c r="K848" s="181">
        <f>SUMIFS(STIMA!$O$2:$O$48,STIMA!$G$2:$G$48,EP!K$1,STIMA!$E$2:$E$48,EP!$A848)</f>
        <v>0</v>
      </c>
      <c r="L848" s="182">
        <f t="shared" si="53"/>
        <v>0</v>
      </c>
      <c r="M848" s="183">
        <f t="shared" si="54"/>
        <v>0</v>
      </c>
      <c r="N848" s="182">
        <f t="shared" si="55"/>
        <v>0</v>
      </c>
      <c r="Q848" s="184"/>
    </row>
    <row r="849" spans="1:17" ht="12" customHeight="1" x14ac:dyDescent="0.2">
      <c r="A849" s="188" t="s">
        <v>1615</v>
      </c>
      <c r="B849" s="188" t="s">
        <v>1616</v>
      </c>
      <c r="C849" s="188" t="s">
        <v>427</v>
      </c>
      <c r="D849" s="189">
        <v>94.13</v>
      </c>
      <c r="E849" s="188" t="s">
        <v>1613</v>
      </c>
      <c r="F849" s="188" t="s">
        <v>1614</v>
      </c>
      <c r="G849" s="188" t="s">
        <v>3501</v>
      </c>
      <c r="H849" s="188" t="s">
        <v>3319</v>
      </c>
      <c r="I849" s="181">
        <f>SUMIFS(STIMA!$O$2:$O$48,STIMA!$G$2:$G$48,EP!I$1,STIMA!$E$2:$E$48,EP!$A849)</f>
        <v>0</v>
      </c>
      <c r="J849" s="182">
        <f t="shared" si="52"/>
        <v>0</v>
      </c>
      <c r="K849" s="181">
        <f>SUMIFS(STIMA!$O$2:$O$48,STIMA!$G$2:$G$48,EP!K$1,STIMA!$E$2:$E$48,EP!$A849)</f>
        <v>0</v>
      </c>
      <c r="L849" s="182">
        <f t="shared" si="53"/>
        <v>0</v>
      </c>
      <c r="M849" s="183">
        <f t="shared" si="54"/>
        <v>0</v>
      </c>
      <c r="N849" s="182">
        <f t="shared" si="55"/>
        <v>0</v>
      </c>
      <c r="Q849" s="184"/>
    </row>
    <row r="850" spans="1:17" ht="12" customHeight="1" x14ac:dyDescent="0.2">
      <c r="A850" s="188" t="s">
        <v>1617</v>
      </c>
      <c r="B850" s="188" t="s">
        <v>1618</v>
      </c>
      <c r="C850" s="188" t="s">
        <v>427</v>
      </c>
      <c r="D850" s="189">
        <v>131.52000000000001</v>
      </c>
      <c r="E850" s="188" t="s">
        <v>1613</v>
      </c>
      <c r="F850" s="188" t="s">
        <v>1614</v>
      </c>
      <c r="G850" s="188" t="s">
        <v>3501</v>
      </c>
      <c r="H850" s="188" t="s">
        <v>3319</v>
      </c>
      <c r="I850" s="181">
        <f>SUMIFS(STIMA!$O$2:$O$48,STIMA!$G$2:$G$48,EP!I$1,STIMA!$E$2:$E$48,EP!$A850)</f>
        <v>0</v>
      </c>
      <c r="J850" s="182">
        <f t="shared" si="52"/>
        <v>0</v>
      </c>
      <c r="K850" s="181">
        <f>SUMIFS(STIMA!$O$2:$O$48,STIMA!$G$2:$G$48,EP!K$1,STIMA!$E$2:$E$48,EP!$A850)</f>
        <v>0</v>
      </c>
      <c r="L850" s="182">
        <f t="shared" si="53"/>
        <v>0</v>
      </c>
      <c r="M850" s="183">
        <f t="shared" si="54"/>
        <v>0</v>
      </c>
      <c r="N850" s="182">
        <f t="shared" si="55"/>
        <v>0</v>
      </c>
      <c r="Q850" s="184"/>
    </row>
    <row r="851" spans="1:17" ht="12" customHeight="1" x14ac:dyDescent="0.2">
      <c r="A851" s="188" t="s">
        <v>1619</v>
      </c>
      <c r="B851" s="188" t="s">
        <v>1620</v>
      </c>
      <c r="C851" s="188"/>
      <c r="D851" s="189">
        <v>0</v>
      </c>
      <c r="E851" s="188" t="s">
        <v>1613</v>
      </c>
      <c r="F851" s="188" t="s">
        <v>1621</v>
      </c>
      <c r="G851" s="188" t="s">
        <v>3501</v>
      </c>
      <c r="H851" s="188" t="s">
        <v>3319</v>
      </c>
      <c r="I851" s="181">
        <f>SUMIFS(STIMA!$O$2:$O$48,STIMA!$G$2:$G$48,EP!I$1,STIMA!$E$2:$E$48,EP!$A851)</f>
        <v>0</v>
      </c>
      <c r="J851" s="182">
        <f t="shared" si="52"/>
        <v>0</v>
      </c>
      <c r="K851" s="181">
        <f>SUMIFS(STIMA!$O$2:$O$48,STIMA!$G$2:$G$48,EP!K$1,STIMA!$E$2:$E$48,EP!$A851)</f>
        <v>0</v>
      </c>
      <c r="L851" s="182">
        <f t="shared" si="53"/>
        <v>0</v>
      </c>
      <c r="M851" s="183">
        <f t="shared" si="54"/>
        <v>0</v>
      </c>
      <c r="N851" s="182">
        <f t="shared" si="55"/>
        <v>0</v>
      </c>
      <c r="Q851" s="184"/>
    </row>
    <row r="852" spans="1:17" ht="12" customHeight="1" x14ac:dyDescent="0.2">
      <c r="A852" s="188" t="s">
        <v>1622</v>
      </c>
      <c r="B852" s="188" t="s">
        <v>1623</v>
      </c>
      <c r="C852" s="188" t="s">
        <v>427</v>
      </c>
      <c r="D852" s="189">
        <v>44.48</v>
      </c>
      <c r="E852" s="188" t="s">
        <v>1613</v>
      </c>
      <c r="F852" s="188" t="s">
        <v>1621</v>
      </c>
      <c r="G852" s="188" t="s">
        <v>3501</v>
      </c>
      <c r="H852" s="188" t="s">
        <v>3319</v>
      </c>
      <c r="I852" s="181">
        <f>SUMIFS(STIMA!$O$2:$O$48,STIMA!$G$2:$G$48,EP!I$1,STIMA!$E$2:$E$48,EP!$A852)</f>
        <v>0</v>
      </c>
      <c r="J852" s="182">
        <f t="shared" si="52"/>
        <v>0</v>
      </c>
      <c r="K852" s="181">
        <f>SUMIFS(STIMA!$O$2:$O$48,STIMA!$G$2:$G$48,EP!K$1,STIMA!$E$2:$E$48,EP!$A852)</f>
        <v>0</v>
      </c>
      <c r="L852" s="182">
        <f t="shared" si="53"/>
        <v>0</v>
      </c>
      <c r="M852" s="183">
        <f t="shared" si="54"/>
        <v>0</v>
      </c>
      <c r="N852" s="182">
        <f t="shared" si="55"/>
        <v>0</v>
      </c>
      <c r="Q852" s="184"/>
    </row>
    <row r="853" spans="1:17" ht="12" customHeight="1" x14ac:dyDescent="0.2">
      <c r="A853" s="188" t="s">
        <v>1624</v>
      </c>
      <c r="B853" s="188" t="s">
        <v>1625</v>
      </c>
      <c r="C853" s="190" t="s">
        <v>427</v>
      </c>
      <c r="D853" s="189">
        <v>73.5</v>
      </c>
      <c r="E853" s="188" t="s">
        <v>1613</v>
      </c>
      <c r="F853" s="188" t="s">
        <v>1621</v>
      </c>
      <c r="G853" s="188" t="s">
        <v>3501</v>
      </c>
      <c r="H853" s="188" t="s">
        <v>3319</v>
      </c>
      <c r="I853" s="181">
        <f>SUMIFS(STIMA!$O$2:$O$48,STIMA!$G$2:$G$48,EP!I$1,STIMA!$E$2:$E$48,EP!$A853)</f>
        <v>0</v>
      </c>
      <c r="J853" s="182">
        <f t="shared" si="52"/>
        <v>0</v>
      </c>
      <c r="K853" s="181">
        <f>SUMIFS(STIMA!$O$2:$O$48,STIMA!$G$2:$G$48,EP!K$1,STIMA!$E$2:$E$48,EP!$A853)</f>
        <v>0</v>
      </c>
      <c r="L853" s="182">
        <f t="shared" si="53"/>
        <v>0</v>
      </c>
      <c r="M853" s="183">
        <f t="shared" si="54"/>
        <v>0</v>
      </c>
      <c r="N853" s="182">
        <f t="shared" si="55"/>
        <v>0</v>
      </c>
      <c r="Q853" s="184"/>
    </row>
    <row r="854" spans="1:17" ht="12" customHeight="1" x14ac:dyDescent="0.2">
      <c r="A854" s="188" t="s">
        <v>1626</v>
      </c>
      <c r="B854" s="188" t="s">
        <v>3538</v>
      </c>
      <c r="C854" s="188" t="s">
        <v>427</v>
      </c>
      <c r="D854" s="189">
        <v>48</v>
      </c>
      <c r="E854" s="188" t="s">
        <v>1613</v>
      </c>
      <c r="F854" s="188" t="s">
        <v>1621</v>
      </c>
      <c r="G854" s="188" t="s">
        <v>3501</v>
      </c>
      <c r="H854" s="188" t="s">
        <v>3319</v>
      </c>
      <c r="I854" s="181">
        <f>SUMIFS(STIMA!$O$2:$O$48,STIMA!$G$2:$G$48,EP!I$1,STIMA!$E$2:$E$48,EP!$A854)</f>
        <v>0</v>
      </c>
      <c r="J854" s="182">
        <f t="shared" si="52"/>
        <v>0</v>
      </c>
      <c r="K854" s="181">
        <f>SUMIFS(STIMA!$O$2:$O$48,STIMA!$G$2:$G$48,EP!K$1,STIMA!$E$2:$E$48,EP!$A854)</f>
        <v>0</v>
      </c>
      <c r="L854" s="182">
        <f t="shared" si="53"/>
        <v>0</v>
      </c>
      <c r="M854" s="183">
        <f t="shared" si="54"/>
        <v>0</v>
      </c>
      <c r="N854" s="182">
        <f t="shared" si="55"/>
        <v>0</v>
      </c>
      <c r="Q854" s="184"/>
    </row>
    <row r="855" spans="1:17" ht="12" customHeight="1" x14ac:dyDescent="0.2">
      <c r="A855" s="188" t="s">
        <v>1627</v>
      </c>
      <c r="B855" s="188" t="s">
        <v>3539</v>
      </c>
      <c r="C855" s="188"/>
      <c r="D855" s="189">
        <v>0</v>
      </c>
      <c r="E855" s="188" t="s">
        <v>1613</v>
      </c>
      <c r="F855" s="188" t="s">
        <v>1621</v>
      </c>
      <c r="G855" s="188" t="s">
        <v>3501</v>
      </c>
      <c r="H855" s="188" t="s">
        <v>3319</v>
      </c>
      <c r="I855" s="181">
        <f>SUMIFS(STIMA!$O$2:$O$48,STIMA!$G$2:$G$48,EP!I$1,STIMA!$E$2:$E$48,EP!$A855)</f>
        <v>0</v>
      </c>
      <c r="J855" s="182">
        <f t="shared" si="52"/>
        <v>0</v>
      </c>
      <c r="K855" s="181">
        <f>SUMIFS(STIMA!$O$2:$O$48,STIMA!$G$2:$G$48,EP!K$1,STIMA!$E$2:$E$48,EP!$A855)</f>
        <v>0</v>
      </c>
      <c r="L855" s="182">
        <f t="shared" si="53"/>
        <v>0</v>
      </c>
      <c r="M855" s="183">
        <f t="shared" si="54"/>
        <v>0</v>
      </c>
      <c r="N855" s="182">
        <f t="shared" si="55"/>
        <v>0</v>
      </c>
      <c r="Q855" s="184"/>
    </row>
    <row r="856" spans="1:17" ht="12" customHeight="1" x14ac:dyDescent="0.2">
      <c r="A856" s="188" t="s">
        <v>1628</v>
      </c>
      <c r="B856" s="188" t="s">
        <v>1629</v>
      </c>
      <c r="C856" s="188" t="s">
        <v>427</v>
      </c>
      <c r="D856" s="189">
        <v>12.2</v>
      </c>
      <c r="E856" s="188" t="s">
        <v>1613</v>
      </c>
      <c r="F856" s="188" t="s">
        <v>1621</v>
      </c>
      <c r="G856" s="188" t="s">
        <v>3501</v>
      </c>
      <c r="H856" s="188" t="s">
        <v>3319</v>
      </c>
      <c r="I856" s="181">
        <f>SUMIFS(STIMA!$O$2:$O$48,STIMA!$G$2:$G$48,EP!I$1,STIMA!$E$2:$E$48,EP!$A856)</f>
        <v>0</v>
      </c>
      <c r="J856" s="182">
        <f t="shared" si="52"/>
        <v>0</v>
      </c>
      <c r="K856" s="181">
        <f>SUMIFS(STIMA!$O$2:$O$48,STIMA!$G$2:$G$48,EP!K$1,STIMA!$E$2:$E$48,EP!$A856)</f>
        <v>0</v>
      </c>
      <c r="L856" s="182">
        <f t="shared" si="53"/>
        <v>0</v>
      </c>
      <c r="M856" s="183">
        <f t="shared" si="54"/>
        <v>0</v>
      </c>
      <c r="N856" s="182">
        <f t="shared" si="55"/>
        <v>0</v>
      </c>
      <c r="Q856" s="184"/>
    </row>
    <row r="857" spans="1:17" ht="12" customHeight="1" x14ac:dyDescent="0.2">
      <c r="A857" s="188" t="s">
        <v>1630</v>
      </c>
      <c r="B857" s="188" t="s">
        <v>1631</v>
      </c>
      <c r="C857" s="188" t="s">
        <v>427</v>
      </c>
      <c r="D857" s="189">
        <v>21.36</v>
      </c>
      <c r="E857" s="188" t="s">
        <v>1613</v>
      </c>
      <c r="F857" s="188" t="s">
        <v>1621</v>
      </c>
      <c r="G857" s="188" t="s">
        <v>3501</v>
      </c>
      <c r="H857" s="188" t="s">
        <v>3319</v>
      </c>
      <c r="I857" s="181">
        <f>SUMIFS(STIMA!$O$2:$O$48,STIMA!$G$2:$G$48,EP!I$1,STIMA!$E$2:$E$48,EP!$A857)</f>
        <v>0</v>
      </c>
      <c r="J857" s="182">
        <f t="shared" si="52"/>
        <v>0</v>
      </c>
      <c r="K857" s="181">
        <f>SUMIFS(STIMA!$O$2:$O$48,STIMA!$G$2:$G$48,EP!K$1,STIMA!$E$2:$E$48,EP!$A857)</f>
        <v>0</v>
      </c>
      <c r="L857" s="182">
        <f t="shared" si="53"/>
        <v>0</v>
      </c>
      <c r="M857" s="183">
        <f t="shared" si="54"/>
        <v>0</v>
      </c>
      <c r="N857" s="182">
        <f t="shared" si="55"/>
        <v>0</v>
      </c>
      <c r="Q857" s="184"/>
    </row>
    <row r="858" spans="1:17" ht="12" customHeight="1" x14ac:dyDescent="0.2">
      <c r="A858" s="188" t="s">
        <v>1632</v>
      </c>
      <c r="B858" s="188" t="s">
        <v>3540</v>
      </c>
      <c r="C858" s="190" t="s">
        <v>427</v>
      </c>
      <c r="D858" s="189">
        <v>19.5</v>
      </c>
      <c r="E858" s="188" t="s">
        <v>1613</v>
      </c>
      <c r="F858" s="188" t="s">
        <v>1621</v>
      </c>
      <c r="G858" s="188" t="s">
        <v>3501</v>
      </c>
      <c r="H858" s="188" t="s">
        <v>3319</v>
      </c>
      <c r="I858" s="181">
        <f>SUMIFS(STIMA!$O$2:$O$48,STIMA!$G$2:$G$48,EP!I$1,STIMA!$E$2:$E$48,EP!$A858)</f>
        <v>0</v>
      </c>
      <c r="J858" s="182">
        <f t="shared" si="52"/>
        <v>0</v>
      </c>
      <c r="K858" s="181">
        <f>SUMIFS(STIMA!$O$2:$O$48,STIMA!$G$2:$G$48,EP!K$1,STIMA!$E$2:$E$48,EP!$A858)</f>
        <v>0</v>
      </c>
      <c r="L858" s="182">
        <f t="shared" si="53"/>
        <v>0</v>
      </c>
      <c r="M858" s="183">
        <f t="shared" si="54"/>
        <v>0</v>
      </c>
      <c r="N858" s="182">
        <f t="shared" si="55"/>
        <v>0</v>
      </c>
      <c r="Q858" s="184"/>
    </row>
    <row r="859" spans="1:17" ht="12" customHeight="1" x14ac:dyDescent="0.2">
      <c r="A859" s="188" t="s">
        <v>1633</v>
      </c>
      <c r="B859" s="188" t="s">
        <v>3541</v>
      </c>
      <c r="C859" s="188"/>
      <c r="D859" s="189">
        <v>0</v>
      </c>
      <c r="E859" s="188" t="s">
        <v>1613</v>
      </c>
      <c r="F859" s="188" t="s">
        <v>1621</v>
      </c>
      <c r="G859" s="188" t="s">
        <v>3501</v>
      </c>
      <c r="H859" s="188" t="s">
        <v>3319</v>
      </c>
      <c r="I859" s="181">
        <f>SUMIFS(STIMA!$O$2:$O$48,STIMA!$G$2:$G$48,EP!I$1,STIMA!$E$2:$E$48,EP!$A859)</f>
        <v>0</v>
      </c>
      <c r="J859" s="182">
        <f t="shared" si="52"/>
        <v>0</v>
      </c>
      <c r="K859" s="181">
        <f>SUMIFS(STIMA!$O$2:$O$48,STIMA!$G$2:$G$48,EP!K$1,STIMA!$E$2:$E$48,EP!$A859)</f>
        <v>0</v>
      </c>
      <c r="L859" s="182">
        <f t="shared" si="53"/>
        <v>0</v>
      </c>
      <c r="M859" s="183">
        <f t="shared" si="54"/>
        <v>0</v>
      </c>
      <c r="N859" s="182">
        <f t="shared" si="55"/>
        <v>0</v>
      </c>
      <c r="Q859" s="184"/>
    </row>
    <row r="860" spans="1:17" ht="12" customHeight="1" x14ac:dyDescent="0.2">
      <c r="A860" s="188" t="s">
        <v>1634</v>
      </c>
      <c r="B860" s="188" t="s">
        <v>1635</v>
      </c>
      <c r="C860" s="188" t="s">
        <v>427</v>
      </c>
      <c r="D860" s="189">
        <v>29.02</v>
      </c>
      <c r="E860" s="188" t="s">
        <v>1613</v>
      </c>
      <c r="F860" s="188" t="s">
        <v>1621</v>
      </c>
      <c r="G860" s="188" t="s">
        <v>3501</v>
      </c>
      <c r="H860" s="188" t="s">
        <v>3319</v>
      </c>
      <c r="I860" s="181">
        <f>SUMIFS(STIMA!$O$2:$O$48,STIMA!$G$2:$G$48,EP!I$1,STIMA!$E$2:$E$48,EP!$A860)</f>
        <v>0</v>
      </c>
      <c r="J860" s="182">
        <f t="shared" si="52"/>
        <v>0</v>
      </c>
      <c r="K860" s="181">
        <f>SUMIFS(STIMA!$O$2:$O$48,STIMA!$G$2:$G$48,EP!K$1,STIMA!$E$2:$E$48,EP!$A860)</f>
        <v>0</v>
      </c>
      <c r="L860" s="182">
        <f t="shared" si="53"/>
        <v>0</v>
      </c>
      <c r="M860" s="183">
        <f t="shared" si="54"/>
        <v>0</v>
      </c>
      <c r="N860" s="182">
        <f t="shared" si="55"/>
        <v>0</v>
      </c>
      <c r="Q860" s="184"/>
    </row>
    <row r="861" spans="1:17" ht="12" customHeight="1" x14ac:dyDescent="0.2">
      <c r="A861" s="188" t="s">
        <v>1636</v>
      </c>
      <c r="B861" s="188" t="s">
        <v>1637</v>
      </c>
      <c r="C861" s="190" t="s">
        <v>427</v>
      </c>
      <c r="D861" s="189">
        <v>33.11</v>
      </c>
      <c r="E861" s="188" t="s">
        <v>1613</v>
      </c>
      <c r="F861" s="188" t="s">
        <v>1621</v>
      </c>
      <c r="G861" s="188" t="s">
        <v>3501</v>
      </c>
      <c r="H861" s="188" t="s">
        <v>3319</v>
      </c>
      <c r="I861" s="181">
        <f>SUMIFS(STIMA!$O$2:$O$48,STIMA!$G$2:$G$48,EP!I$1,STIMA!$E$2:$E$48,EP!$A861)</f>
        <v>0</v>
      </c>
      <c r="J861" s="182">
        <f t="shared" si="52"/>
        <v>0</v>
      </c>
      <c r="K861" s="181">
        <f>SUMIFS(STIMA!$O$2:$O$48,STIMA!$G$2:$G$48,EP!K$1,STIMA!$E$2:$E$48,EP!$A861)</f>
        <v>0</v>
      </c>
      <c r="L861" s="182">
        <f t="shared" si="53"/>
        <v>0</v>
      </c>
      <c r="M861" s="183">
        <f t="shared" si="54"/>
        <v>0</v>
      </c>
      <c r="N861" s="182">
        <f t="shared" si="55"/>
        <v>0</v>
      </c>
      <c r="Q861" s="184"/>
    </row>
    <row r="862" spans="1:17" ht="12" customHeight="1" x14ac:dyDescent="0.2">
      <c r="A862" s="188" t="s">
        <v>1638</v>
      </c>
      <c r="B862" s="188" t="s">
        <v>1639</v>
      </c>
      <c r="C862" s="188" t="s">
        <v>427</v>
      </c>
      <c r="D862" s="189">
        <v>46.37</v>
      </c>
      <c r="E862" s="188" t="s">
        <v>1613</v>
      </c>
      <c r="F862" s="188" t="s">
        <v>1621</v>
      </c>
      <c r="G862" s="188" t="s">
        <v>3501</v>
      </c>
      <c r="H862" s="188" t="s">
        <v>3319</v>
      </c>
      <c r="I862" s="181">
        <f>SUMIFS(STIMA!$O$2:$O$48,STIMA!$G$2:$G$48,EP!I$1,STIMA!$E$2:$E$48,EP!$A862)</f>
        <v>0</v>
      </c>
      <c r="J862" s="182">
        <f t="shared" si="52"/>
        <v>0</v>
      </c>
      <c r="K862" s="181">
        <f>SUMIFS(STIMA!$O$2:$O$48,STIMA!$G$2:$G$48,EP!K$1,STIMA!$E$2:$E$48,EP!$A862)</f>
        <v>0</v>
      </c>
      <c r="L862" s="182">
        <f t="shared" si="53"/>
        <v>0</v>
      </c>
      <c r="M862" s="183">
        <f t="shared" si="54"/>
        <v>0</v>
      </c>
      <c r="N862" s="182">
        <f t="shared" si="55"/>
        <v>0</v>
      </c>
      <c r="Q862" s="184"/>
    </row>
    <row r="863" spans="1:17" ht="12" customHeight="1" x14ac:dyDescent="0.2">
      <c r="A863" s="188" t="s">
        <v>1640</v>
      </c>
      <c r="B863" s="188" t="s">
        <v>3542</v>
      </c>
      <c r="C863" s="188"/>
      <c r="D863" s="189">
        <v>0</v>
      </c>
      <c r="E863" s="188" t="s">
        <v>1613</v>
      </c>
      <c r="F863" s="188" t="s">
        <v>1621</v>
      </c>
      <c r="G863" s="188" t="s">
        <v>3501</v>
      </c>
      <c r="H863" s="188" t="s">
        <v>3319</v>
      </c>
      <c r="I863" s="181">
        <f>SUMIFS(STIMA!$O$2:$O$48,STIMA!$G$2:$G$48,EP!I$1,STIMA!$E$2:$E$48,EP!$A863)</f>
        <v>0</v>
      </c>
      <c r="J863" s="182">
        <f t="shared" si="52"/>
        <v>0</v>
      </c>
      <c r="K863" s="181">
        <f>SUMIFS(STIMA!$O$2:$O$48,STIMA!$G$2:$G$48,EP!K$1,STIMA!$E$2:$E$48,EP!$A863)</f>
        <v>0</v>
      </c>
      <c r="L863" s="182">
        <f t="shared" si="53"/>
        <v>0</v>
      </c>
      <c r="M863" s="183">
        <f t="shared" si="54"/>
        <v>0</v>
      </c>
      <c r="N863" s="182">
        <f t="shared" si="55"/>
        <v>0</v>
      </c>
      <c r="Q863" s="184"/>
    </row>
    <row r="864" spans="1:17" ht="12" customHeight="1" x14ac:dyDescent="0.2">
      <c r="A864" s="188" t="s">
        <v>1641</v>
      </c>
      <c r="B864" s="188" t="s">
        <v>1635</v>
      </c>
      <c r="C864" s="188" t="s">
        <v>427</v>
      </c>
      <c r="D864" s="189">
        <v>61.58</v>
      </c>
      <c r="E864" s="188" t="s">
        <v>1613</v>
      </c>
      <c r="F864" s="188" t="s">
        <v>1621</v>
      </c>
      <c r="G864" s="188" t="s">
        <v>3501</v>
      </c>
      <c r="H864" s="188" t="s">
        <v>3319</v>
      </c>
      <c r="I864" s="181">
        <f>SUMIFS(STIMA!$O$2:$O$48,STIMA!$G$2:$G$48,EP!I$1,STIMA!$E$2:$E$48,EP!$A864)</f>
        <v>0</v>
      </c>
      <c r="J864" s="182">
        <f t="shared" si="52"/>
        <v>0</v>
      </c>
      <c r="K864" s="181">
        <f>SUMIFS(STIMA!$O$2:$O$48,STIMA!$G$2:$G$48,EP!K$1,STIMA!$E$2:$E$48,EP!$A864)</f>
        <v>0</v>
      </c>
      <c r="L864" s="182">
        <f t="shared" si="53"/>
        <v>0</v>
      </c>
      <c r="M864" s="183">
        <f t="shared" si="54"/>
        <v>0</v>
      </c>
      <c r="N864" s="182">
        <f t="shared" si="55"/>
        <v>0</v>
      </c>
      <c r="Q864" s="184"/>
    </row>
    <row r="865" spans="1:17" ht="12" customHeight="1" x14ac:dyDescent="0.2">
      <c r="A865" s="188" t="s">
        <v>1642</v>
      </c>
      <c r="B865" s="188" t="s">
        <v>1637</v>
      </c>
      <c r="C865" s="188" t="s">
        <v>427</v>
      </c>
      <c r="D865" s="189">
        <v>74.97</v>
      </c>
      <c r="E865" s="188" t="s">
        <v>1613</v>
      </c>
      <c r="F865" s="188" t="s">
        <v>1621</v>
      </c>
      <c r="G865" s="188" t="s">
        <v>3501</v>
      </c>
      <c r="H865" s="188" t="s">
        <v>3319</v>
      </c>
      <c r="I865" s="181">
        <f>SUMIFS(STIMA!$O$2:$O$48,STIMA!$G$2:$G$48,EP!I$1,STIMA!$E$2:$E$48,EP!$A865)</f>
        <v>0</v>
      </c>
      <c r="J865" s="182">
        <f t="shared" si="52"/>
        <v>0</v>
      </c>
      <c r="K865" s="181">
        <f>SUMIFS(STIMA!$O$2:$O$48,STIMA!$G$2:$G$48,EP!K$1,STIMA!$E$2:$E$48,EP!$A865)</f>
        <v>0</v>
      </c>
      <c r="L865" s="182">
        <f t="shared" si="53"/>
        <v>0</v>
      </c>
      <c r="M865" s="183">
        <f t="shared" si="54"/>
        <v>0</v>
      </c>
      <c r="N865" s="182">
        <f t="shared" si="55"/>
        <v>0</v>
      </c>
      <c r="Q865" s="184"/>
    </row>
    <row r="866" spans="1:17" ht="12" customHeight="1" x14ac:dyDescent="0.2">
      <c r="A866" s="188" t="s">
        <v>1643</v>
      </c>
      <c r="B866" s="188" t="s">
        <v>1639</v>
      </c>
      <c r="C866" s="188" t="s">
        <v>427</v>
      </c>
      <c r="D866" s="189">
        <v>87.55</v>
      </c>
      <c r="E866" s="188" t="s">
        <v>1613</v>
      </c>
      <c r="F866" s="188" t="s">
        <v>1621</v>
      </c>
      <c r="G866" s="188" t="s">
        <v>3501</v>
      </c>
      <c r="H866" s="188" t="s">
        <v>3319</v>
      </c>
      <c r="I866" s="181">
        <f>SUMIFS(STIMA!$O$2:$O$48,STIMA!$G$2:$G$48,EP!I$1,STIMA!$E$2:$E$48,EP!$A866)</f>
        <v>0</v>
      </c>
      <c r="J866" s="182">
        <f t="shared" si="52"/>
        <v>0</v>
      </c>
      <c r="K866" s="181">
        <f>SUMIFS(STIMA!$O$2:$O$48,STIMA!$G$2:$G$48,EP!K$1,STIMA!$E$2:$E$48,EP!$A866)</f>
        <v>0</v>
      </c>
      <c r="L866" s="182">
        <f t="shared" si="53"/>
        <v>0</v>
      </c>
      <c r="M866" s="183">
        <f t="shared" si="54"/>
        <v>0</v>
      </c>
      <c r="N866" s="182">
        <f t="shared" si="55"/>
        <v>0</v>
      </c>
      <c r="Q866" s="186"/>
    </row>
    <row r="867" spans="1:17" ht="12" customHeight="1" x14ac:dyDescent="0.2">
      <c r="A867" s="188" t="s">
        <v>1644</v>
      </c>
      <c r="B867" s="188" t="s">
        <v>3543</v>
      </c>
      <c r="C867" s="188"/>
      <c r="D867" s="189">
        <v>0</v>
      </c>
      <c r="E867" s="188" t="s">
        <v>1613</v>
      </c>
      <c r="F867" s="188" t="s">
        <v>1621</v>
      </c>
      <c r="G867" s="188" t="s">
        <v>3501</v>
      </c>
      <c r="H867" s="188" t="s">
        <v>3319</v>
      </c>
      <c r="I867" s="181">
        <f>SUMIFS(STIMA!$O$2:$O$48,STIMA!$G$2:$G$48,EP!I$1,STIMA!$E$2:$E$48,EP!$A867)</f>
        <v>0</v>
      </c>
      <c r="J867" s="182">
        <f t="shared" si="52"/>
        <v>0</v>
      </c>
      <c r="K867" s="181">
        <f>SUMIFS(STIMA!$O$2:$O$48,STIMA!$G$2:$G$48,EP!K$1,STIMA!$E$2:$E$48,EP!$A867)</f>
        <v>0</v>
      </c>
      <c r="L867" s="182">
        <f t="shared" si="53"/>
        <v>0</v>
      </c>
      <c r="M867" s="183">
        <f t="shared" si="54"/>
        <v>0</v>
      </c>
      <c r="N867" s="182">
        <f t="shared" si="55"/>
        <v>0</v>
      </c>
      <c r="Q867" s="186"/>
    </row>
    <row r="868" spans="1:17" ht="12" customHeight="1" x14ac:dyDescent="0.2">
      <c r="A868" s="188" t="s">
        <v>1645</v>
      </c>
      <c r="B868" s="188" t="s">
        <v>1635</v>
      </c>
      <c r="C868" s="188" t="s">
        <v>427</v>
      </c>
      <c r="D868" s="189">
        <v>97.63</v>
      </c>
      <c r="E868" s="188" t="s">
        <v>1613</v>
      </c>
      <c r="F868" s="188" t="s">
        <v>1621</v>
      </c>
      <c r="G868" s="188" t="s">
        <v>3501</v>
      </c>
      <c r="H868" s="188" t="s">
        <v>3319</v>
      </c>
      <c r="I868" s="181">
        <f>SUMIFS(STIMA!$O$2:$O$48,STIMA!$G$2:$G$48,EP!I$1,STIMA!$E$2:$E$48,EP!$A868)</f>
        <v>0</v>
      </c>
      <c r="J868" s="182">
        <f t="shared" si="52"/>
        <v>0</v>
      </c>
      <c r="K868" s="181">
        <f>SUMIFS(STIMA!$O$2:$O$48,STIMA!$G$2:$G$48,EP!K$1,STIMA!$E$2:$E$48,EP!$A868)</f>
        <v>0</v>
      </c>
      <c r="L868" s="182">
        <f t="shared" si="53"/>
        <v>0</v>
      </c>
      <c r="M868" s="183">
        <f t="shared" si="54"/>
        <v>0</v>
      </c>
      <c r="N868" s="182">
        <f t="shared" si="55"/>
        <v>0</v>
      </c>
      <c r="Q868" s="186"/>
    </row>
    <row r="869" spans="1:17" ht="12" customHeight="1" x14ac:dyDescent="0.2">
      <c r="A869" s="188" t="s">
        <v>1646</v>
      </c>
      <c r="B869" s="188" t="s">
        <v>1637</v>
      </c>
      <c r="C869" s="188" t="s">
        <v>427</v>
      </c>
      <c r="D869" s="189">
        <v>127.2</v>
      </c>
      <c r="E869" s="188" t="s">
        <v>1613</v>
      </c>
      <c r="F869" s="188" t="s">
        <v>1621</v>
      </c>
      <c r="G869" s="188" t="s">
        <v>3501</v>
      </c>
      <c r="H869" s="188" t="s">
        <v>3319</v>
      </c>
      <c r="I869" s="181">
        <f>SUMIFS(STIMA!$O$2:$O$48,STIMA!$G$2:$G$48,EP!I$1,STIMA!$E$2:$E$48,EP!$A869)</f>
        <v>0</v>
      </c>
      <c r="J869" s="182">
        <f t="shared" si="52"/>
        <v>0</v>
      </c>
      <c r="K869" s="181">
        <f>SUMIFS(STIMA!$O$2:$O$48,STIMA!$G$2:$G$48,EP!K$1,STIMA!$E$2:$E$48,EP!$A869)</f>
        <v>0</v>
      </c>
      <c r="L869" s="182">
        <f t="shared" si="53"/>
        <v>0</v>
      </c>
      <c r="M869" s="183">
        <f t="shared" si="54"/>
        <v>0</v>
      </c>
      <c r="N869" s="182">
        <f t="shared" si="55"/>
        <v>0</v>
      </c>
      <c r="Q869" s="186"/>
    </row>
    <row r="870" spans="1:17" ht="12" customHeight="1" x14ac:dyDescent="0.2">
      <c r="A870" s="188" t="s">
        <v>1647</v>
      </c>
      <c r="B870" s="188" t="s">
        <v>1639</v>
      </c>
      <c r="C870" s="188" t="s">
        <v>427</v>
      </c>
      <c r="D870" s="189">
        <v>150.13</v>
      </c>
      <c r="E870" s="188" t="s">
        <v>1613</v>
      </c>
      <c r="F870" s="188" t="s">
        <v>1621</v>
      </c>
      <c r="G870" s="188" t="s">
        <v>3501</v>
      </c>
      <c r="H870" s="188" t="s">
        <v>3319</v>
      </c>
      <c r="I870" s="181">
        <f>SUMIFS(STIMA!$O$2:$O$48,STIMA!$G$2:$G$48,EP!I$1,STIMA!$E$2:$E$48,EP!$A870)</f>
        <v>0</v>
      </c>
      <c r="J870" s="182">
        <f t="shared" si="52"/>
        <v>0</v>
      </c>
      <c r="K870" s="181">
        <f>SUMIFS(STIMA!$O$2:$O$48,STIMA!$G$2:$G$48,EP!K$1,STIMA!$E$2:$E$48,EP!$A870)</f>
        <v>0</v>
      </c>
      <c r="L870" s="182">
        <f t="shared" si="53"/>
        <v>0</v>
      </c>
      <c r="M870" s="183">
        <f t="shared" si="54"/>
        <v>0</v>
      </c>
      <c r="N870" s="182">
        <f t="shared" si="55"/>
        <v>0</v>
      </c>
      <c r="Q870" s="186"/>
    </row>
    <row r="871" spans="1:17" ht="12" customHeight="1" x14ac:dyDescent="0.2">
      <c r="A871" s="188" t="s">
        <v>1648</v>
      </c>
      <c r="B871" s="188" t="s">
        <v>3544</v>
      </c>
      <c r="C871" s="190"/>
      <c r="D871" s="189">
        <v>0</v>
      </c>
      <c r="E871" s="188" t="s">
        <v>1613</v>
      </c>
      <c r="F871" s="188" t="s">
        <v>1621</v>
      </c>
      <c r="G871" s="188" t="s">
        <v>3501</v>
      </c>
      <c r="H871" s="188" t="s">
        <v>3319</v>
      </c>
      <c r="I871" s="181">
        <f>SUMIFS(STIMA!$O$2:$O$48,STIMA!$G$2:$G$48,EP!I$1,STIMA!$E$2:$E$48,EP!$A871)</f>
        <v>0</v>
      </c>
      <c r="J871" s="182">
        <f t="shared" si="52"/>
        <v>0</v>
      </c>
      <c r="K871" s="181">
        <f>SUMIFS(STIMA!$O$2:$O$48,STIMA!$G$2:$G$48,EP!K$1,STIMA!$E$2:$E$48,EP!$A871)</f>
        <v>0</v>
      </c>
      <c r="L871" s="182">
        <f t="shared" si="53"/>
        <v>0</v>
      </c>
      <c r="M871" s="183">
        <f t="shared" si="54"/>
        <v>0</v>
      </c>
      <c r="N871" s="182">
        <f t="shared" si="55"/>
        <v>0</v>
      </c>
      <c r="Q871" s="186"/>
    </row>
    <row r="872" spans="1:17" ht="12" customHeight="1" x14ac:dyDescent="0.2">
      <c r="A872" s="188" t="s">
        <v>1649</v>
      </c>
      <c r="B872" s="188" t="s">
        <v>1635</v>
      </c>
      <c r="C872" s="188" t="s">
        <v>427</v>
      </c>
      <c r="D872" s="189">
        <v>224.44</v>
      </c>
      <c r="E872" s="188" t="s">
        <v>1613</v>
      </c>
      <c r="F872" s="188" t="s">
        <v>1621</v>
      </c>
      <c r="G872" s="188" t="s">
        <v>3501</v>
      </c>
      <c r="H872" s="188" t="s">
        <v>3319</v>
      </c>
      <c r="I872" s="181">
        <f>SUMIFS(STIMA!$O$2:$O$48,STIMA!$G$2:$G$48,EP!I$1,STIMA!$E$2:$E$48,EP!$A872)</f>
        <v>0</v>
      </c>
      <c r="J872" s="182">
        <f t="shared" si="52"/>
        <v>0</v>
      </c>
      <c r="K872" s="181">
        <f>SUMIFS(STIMA!$O$2:$O$48,STIMA!$G$2:$G$48,EP!K$1,STIMA!$E$2:$E$48,EP!$A872)</f>
        <v>0</v>
      </c>
      <c r="L872" s="182">
        <f t="shared" si="53"/>
        <v>0</v>
      </c>
      <c r="M872" s="183">
        <f t="shared" si="54"/>
        <v>0</v>
      </c>
      <c r="N872" s="182">
        <f t="shared" si="55"/>
        <v>0</v>
      </c>
      <c r="Q872" s="184"/>
    </row>
    <row r="873" spans="1:17" ht="12" customHeight="1" x14ac:dyDescent="0.2">
      <c r="A873" s="188" t="s">
        <v>1650</v>
      </c>
      <c r="B873" s="188" t="s">
        <v>1637</v>
      </c>
      <c r="C873" s="188" t="s">
        <v>427</v>
      </c>
      <c r="D873" s="189">
        <v>236.73</v>
      </c>
      <c r="E873" s="188" t="s">
        <v>1613</v>
      </c>
      <c r="F873" s="188" t="s">
        <v>1621</v>
      </c>
      <c r="G873" s="188" t="s">
        <v>3501</v>
      </c>
      <c r="H873" s="188" t="s">
        <v>3319</v>
      </c>
      <c r="I873" s="181">
        <f>SUMIFS(STIMA!$O$2:$O$48,STIMA!$G$2:$G$48,EP!I$1,STIMA!$E$2:$E$48,EP!$A873)</f>
        <v>0</v>
      </c>
      <c r="J873" s="182">
        <f t="shared" si="52"/>
        <v>0</v>
      </c>
      <c r="K873" s="181">
        <f>SUMIFS(STIMA!$O$2:$O$48,STIMA!$G$2:$G$48,EP!K$1,STIMA!$E$2:$E$48,EP!$A873)</f>
        <v>0</v>
      </c>
      <c r="L873" s="182">
        <f t="shared" si="53"/>
        <v>0</v>
      </c>
      <c r="M873" s="183">
        <f t="shared" si="54"/>
        <v>0</v>
      </c>
      <c r="N873" s="182">
        <f t="shared" si="55"/>
        <v>0</v>
      </c>
      <c r="Q873" s="184"/>
    </row>
    <row r="874" spans="1:17" ht="12" customHeight="1" x14ac:dyDescent="0.2">
      <c r="A874" s="188" t="s">
        <v>1651</v>
      </c>
      <c r="B874" s="188" t="s">
        <v>1639</v>
      </c>
      <c r="C874" s="188" t="s">
        <v>427</v>
      </c>
      <c r="D874" s="189">
        <v>322.82</v>
      </c>
      <c r="E874" s="188" t="s">
        <v>1613</v>
      </c>
      <c r="F874" s="188" t="s">
        <v>1621</v>
      </c>
      <c r="G874" s="188" t="s">
        <v>3501</v>
      </c>
      <c r="H874" s="188" t="s">
        <v>3319</v>
      </c>
      <c r="I874" s="181">
        <f>SUMIFS(STIMA!$O$2:$O$48,STIMA!$G$2:$G$48,EP!I$1,STIMA!$E$2:$E$48,EP!$A874)</f>
        <v>0</v>
      </c>
      <c r="J874" s="182">
        <f t="shared" si="52"/>
        <v>0</v>
      </c>
      <c r="K874" s="181">
        <f>SUMIFS(STIMA!$O$2:$O$48,STIMA!$G$2:$G$48,EP!K$1,STIMA!$E$2:$E$48,EP!$A874)</f>
        <v>0</v>
      </c>
      <c r="L874" s="182">
        <f t="shared" si="53"/>
        <v>0</v>
      </c>
      <c r="M874" s="183">
        <f t="shared" si="54"/>
        <v>0</v>
      </c>
      <c r="N874" s="182">
        <f t="shared" si="55"/>
        <v>0</v>
      </c>
      <c r="Q874" s="184"/>
    </row>
    <row r="875" spans="1:17" ht="12" customHeight="1" x14ac:dyDescent="0.2">
      <c r="A875" s="188" t="s">
        <v>1652</v>
      </c>
      <c r="B875" s="188" t="s">
        <v>1653</v>
      </c>
      <c r="C875" s="188"/>
      <c r="D875" s="189">
        <v>0</v>
      </c>
      <c r="E875" s="188" t="s">
        <v>1613</v>
      </c>
      <c r="F875" s="188" t="s">
        <v>1621</v>
      </c>
      <c r="G875" s="188" t="s">
        <v>3501</v>
      </c>
      <c r="H875" s="188" t="s">
        <v>3319</v>
      </c>
      <c r="I875" s="181">
        <f>SUMIFS(STIMA!$O$2:$O$48,STIMA!$G$2:$G$48,EP!I$1,STIMA!$E$2:$E$48,EP!$A875)</f>
        <v>0</v>
      </c>
      <c r="J875" s="182">
        <f t="shared" si="52"/>
        <v>0</v>
      </c>
      <c r="K875" s="181">
        <f>SUMIFS(STIMA!$O$2:$O$48,STIMA!$G$2:$G$48,EP!K$1,STIMA!$E$2:$E$48,EP!$A875)</f>
        <v>0</v>
      </c>
      <c r="L875" s="182">
        <f t="shared" si="53"/>
        <v>0</v>
      </c>
      <c r="M875" s="183">
        <f t="shared" si="54"/>
        <v>0</v>
      </c>
      <c r="N875" s="182">
        <f t="shared" si="55"/>
        <v>0</v>
      </c>
      <c r="Q875" s="186"/>
    </row>
    <row r="876" spans="1:17" ht="12" customHeight="1" x14ac:dyDescent="0.2">
      <c r="A876" s="188" t="s">
        <v>1654</v>
      </c>
      <c r="B876" s="188" t="s">
        <v>1655</v>
      </c>
      <c r="C876" s="188" t="s">
        <v>427</v>
      </c>
      <c r="D876" s="189">
        <v>30.5</v>
      </c>
      <c r="E876" s="188" t="s">
        <v>1613</v>
      </c>
      <c r="F876" s="188" t="s">
        <v>1621</v>
      </c>
      <c r="G876" s="188" t="s">
        <v>3501</v>
      </c>
      <c r="H876" s="188" t="s">
        <v>3319</v>
      </c>
      <c r="I876" s="181">
        <f>SUMIFS(STIMA!$O$2:$O$48,STIMA!$G$2:$G$48,EP!I$1,STIMA!$E$2:$E$48,EP!$A876)</f>
        <v>0</v>
      </c>
      <c r="J876" s="182">
        <f t="shared" si="52"/>
        <v>0</v>
      </c>
      <c r="K876" s="181">
        <f>SUMIFS(STIMA!$O$2:$O$48,STIMA!$G$2:$G$48,EP!K$1,STIMA!$E$2:$E$48,EP!$A876)</f>
        <v>0</v>
      </c>
      <c r="L876" s="182">
        <f t="shared" si="53"/>
        <v>0</v>
      </c>
      <c r="M876" s="183">
        <f t="shared" si="54"/>
        <v>0</v>
      </c>
      <c r="N876" s="182">
        <f t="shared" si="55"/>
        <v>0</v>
      </c>
      <c r="Q876" s="186"/>
    </row>
    <row r="877" spans="1:17" ht="12" customHeight="1" x14ac:dyDescent="0.2">
      <c r="A877" s="188" t="s">
        <v>1656</v>
      </c>
      <c r="B877" s="188" t="s">
        <v>1657</v>
      </c>
      <c r="C877" s="188" t="s">
        <v>427</v>
      </c>
      <c r="D877" s="189">
        <v>35.6</v>
      </c>
      <c r="E877" s="188" t="s">
        <v>1613</v>
      </c>
      <c r="F877" s="188" t="s">
        <v>1621</v>
      </c>
      <c r="G877" s="188" t="s">
        <v>3501</v>
      </c>
      <c r="H877" s="188" t="s">
        <v>3319</v>
      </c>
      <c r="I877" s="181">
        <f>SUMIFS(STIMA!$O$2:$O$48,STIMA!$G$2:$G$48,EP!I$1,STIMA!$E$2:$E$48,EP!$A877)</f>
        <v>0</v>
      </c>
      <c r="J877" s="182">
        <f t="shared" si="52"/>
        <v>0</v>
      </c>
      <c r="K877" s="181">
        <f>SUMIFS(STIMA!$O$2:$O$48,STIMA!$G$2:$G$48,EP!K$1,STIMA!$E$2:$E$48,EP!$A877)</f>
        <v>0</v>
      </c>
      <c r="L877" s="182">
        <f t="shared" si="53"/>
        <v>0</v>
      </c>
      <c r="M877" s="183">
        <f t="shared" si="54"/>
        <v>0</v>
      </c>
      <c r="N877" s="182">
        <f t="shared" si="55"/>
        <v>0</v>
      </c>
      <c r="Q877" s="186"/>
    </row>
    <row r="878" spans="1:17" ht="12" customHeight="1" x14ac:dyDescent="0.2">
      <c r="A878" s="188" t="s">
        <v>1658</v>
      </c>
      <c r="B878" s="188" t="s">
        <v>1659</v>
      </c>
      <c r="C878" s="188" t="s">
        <v>427</v>
      </c>
      <c r="D878" s="189">
        <v>45.77</v>
      </c>
      <c r="E878" s="188" t="s">
        <v>1613</v>
      </c>
      <c r="F878" s="188" t="s">
        <v>1621</v>
      </c>
      <c r="G878" s="188" t="s">
        <v>3501</v>
      </c>
      <c r="H878" s="188" t="s">
        <v>3319</v>
      </c>
      <c r="I878" s="181">
        <f>SUMIFS(STIMA!$O$2:$O$48,STIMA!$G$2:$G$48,EP!I$1,STIMA!$E$2:$E$48,EP!$A878)</f>
        <v>0</v>
      </c>
      <c r="J878" s="182">
        <f t="shared" si="52"/>
        <v>0</v>
      </c>
      <c r="K878" s="181">
        <f>SUMIFS(STIMA!$O$2:$O$48,STIMA!$G$2:$G$48,EP!K$1,STIMA!$E$2:$E$48,EP!$A878)</f>
        <v>0</v>
      </c>
      <c r="L878" s="182">
        <f t="shared" si="53"/>
        <v>0</v>
      </c>
      <c r="M878" s="183">
        <f t="shared" si="54"/>
        <v>0</v>
      </c>
      <c r="N878" s="182">
        <f t="shared" si="55"/>
        <v>0</v>
      </c>
      <c r="Q878" s="186"/>
    </row>
    <row r="879" spans="1:17" ht="12" customHeight="1" x14ac:dyDescent="0.2">
      <c r="A879" s="188" t="s">
        <v>1660</v>
      </c>
      <c r="B879" s="188" t="s">
        <v>1661</v>
      </c>
      <c r="C879" s="190" t="s">
        <v>427</v>
      </c>
      <c r="D879" s="189">
        <v>15.27</v>
      </c>
      <c r="E879" s="188" t="s">
        <v>1613</v>
      </c>
      <c r="F879" s="188" t="s">
        <v>1662</v>
      </c>
      <c r="G879" s="188" t="s">
        <v>3501</v>
      </c>
      <c r="H879" s="188" t="s">
        <v>3319</v>
      </c>
      <c r="I879" s="181">
        <f>SUMIFS(STIMA!$O$2:$O$48,STIMA!$G$2:$G$48,EP!I$1,STIMA!$E$2:$E$48,EP!$A879)</f>
        <v>0</v>
      </c>
      <c r="J879" s="182">
        <f t="shared" si="52"/>
        <v>0</v>
      </c>
      <c r="K879" s="181">
        <f>SUMIFS(STIMA!$O$2:$O$48,STIMA!$G$2:$G$48,EP!K$1,STIMA!$E$2:$E$48,EP!$A879)</f>
        <v>0</v>
      </c>
      <c r="L879" s="182">
        <f t="shared" si="53"/>
        <v>0</v>
      </c>
      <c r="M879" s="183">
        <f t="shared" si="54"/>
        <v>0</v>
      </c>
      <c r="N879" s="182">
        <f t="shared" si="55"/>
        <v>0</v>
      </c>
      <c r="Q879" s="186"/>
    </row>
    <row r="880" spans="1:17" ht="12" customHeight="1" x14ac:dyDescent="0.2">
      <c r="A880" s="188" t="s">
        <v>1663</v>
      </c>
      <c r="B880" s="188" t="s">
        <v>3545</v>
      </c>
      <c r="C880" s="188" t="s">
        <v>427</v>
      </c>
      <c r="D880" s="189">
        <v>9</v>
      </c>
      <c r="E880" s="188" t="s">
        <v>1613</v>
      </c>
      <c r="F880" s="188" t="s">
        <v>1621</v>
      </c>
      <c r="G880" s="188" t="s">
        <v>3501</v>
      </c>
      <c r="H880" s="188" t="s">
        <v>3319</v>
      </c>
      <c r="I880" s="181">
        <f>SUMIFS(STIMA!$O$2:$O$48,STIMA!$G$2:$G$48,EP!I$1,STIMA!$E$2:$E$48,EP!$A880)</f>
        <v>0</v>
      </c>
      <c r="J880" s="182">
        <f t="shared" si="52"/>
        <v>0</v>
      </c>
      <c r="K880" s="181">
        <f>SUMIFS(STIMA!$O$2:$O$48,STIMA!$G$2:$G$48,EP!K$1,STIMA!$E$2:$E$48,EP!$A880)</f>
        <v>0</v>
      </c>
      <c r="L880" s="182">
        <f t="shared" si="53"/>
        <v>0</v>
      </c>
      <c r="M880" s="183">
        <f t="shared" si="54"/>
        <v>0</v>
      </c>
      <c r="N880" s="182">
        <f t="shared" si="55"/>
        <v>0</v>
      </c>
      <c r="Q880" s="184"/>
    </row>
    <row r="881" spans="1:17" ht="12" customHeight="1" x14ac:dyDescent="0.2">
      <c r="A881" s="188" t="s">
        <v>1664</v>
      </c>
      <c r="B881" s="188" t="s">
        <v>3546</v>
      </c>
      <c r="C881" s="188" t="s">
        <v>427</v>
      </c>
      <c r="D881" s="189">
        <v>6.5</v>
      </c>
      <c r="E881" s="188" t="s">
        <v>1613</v>
      </c>
      <c r="F881" s="188" t="s">
        <v>1621</v>
      </c>
      <c r="G881" s="188" t="s">
        <v>3501</v>
      </c>
      <c r="H881" s="188" t="s">
        <v>3319</v>
      </c>
      <c r="I881" s="181">
        <f>SUMIFS(STIMA!$O$2:$O$48,STIMA!$G$2:$G$48,EP!I$1,STIMA!$E$2:$E$48,EP!$A881)</f>
        <v>0</v>
      </c>
      <c r="J881" s="182">
        <f t="shared" si="52"/>
        <v>0</v>
      </c>
      <c r="K881" s="181">
        <f>SUMIFS(STIMA!$O$2:$O$48,STIMA!$G$2:$G$48,EP!K$1,STIMA!$E$2:$E$48,EP!$A881)</f>
        <v>0</v>
      </c>
      <c r="L881" s="182">
        <f t="shared" si="53"/>
        <v>0</v>
      </c>
      <c r="M881" s="183">
        <f t="shared" si="54"/>
        <v>0</v>
      </c>
      <c r="N881" s="182">
        <f t="shared" si="55"/>
        <v>0</v>
      </c>
      <c r="Q881" s="184"/>
    </row>
    <row r="882" spans="1:17" ht="12" customHeight="1" x14ac:dyDescent="0.2">
      <c r="A882" s="188" t="s">
        <v>1665</v>
      </c>
      <c r="B882" s="188" t="s">
        <v>1666</v>
      </c>
      <c r="C882" s="188" t="s">
        <v>344</v>
      </c>
      <c r="D882" s="189">
        <v>3.17</v>
      </c>
      <c r="E882" s="188" t="s">
        <v>1667</v>
      </c>
      <c r="F882" s="188" t="s">
        <v>1668</v>
      </c>
      <c r="G882" s="188" t="s">
        <v>3501</v>
      </c>
      <c r="H882" s="188" t="s">
        <v>3319</v>
      </c>
      <c r="I882" s="181">
        <f>SUMIFS(STIMA!$O$2:$O$48,STIMA!$G$2:$G$48,EP!I$1,STIMA!$E$2:$E$48,EP!$A882)</f>
        <v>0</v>
      </c>
      <c r="J882" s="182">
        <f t="shared" si="52"/>
        <v>0</v>
      </c>
      <c r="K882" s="181">
        <f>SUMIFS(STIMA!$O$2:$O$48,STIMA!$G$2:$G$48,EP!K$1,STIMA!$E$2:$E$48,EP!$A882)</f>
        <v>0</v>
      </c>
      <c r="L882" s="182">
        <f t="shared" si="53"/>
        <v>0</v>
      </c>
      <c r="M882" s="183">
        <f t="shared" si="54"/>
        <v>0</v>
      </c>
      <c r="N882" s="182">
        <f t="shared" si="55"/>
        <v>0</v>
      </c>
      <c r="Q882" s="184"/>
    </row>
    <row r="883" spans="1:17" ht="12" customHeight="1" x14ac:dyDescent="0.2">
      <c r="A883" s="188" t="s">
        <v>1669</v>
      </c>
      <c r="B883" s="188" t="s">
        <v>1670</v>
      </c>
      <c r="C883" s="190"/>
      <c r="D883" s="189"/>
      <c r="E883" s="188" t="s">
        <v>1667</v>
      </c>
      <c r="F883" s="188" t="s">
        <v>1668</v>
      </c>
      <c r="G883" s="188" t="s">
        <v>3501</v>
      </c>
      <c r="H883" s="188" t="s">
        <v>3319</v>
      </c>
      <c r="I883" s="181">
        <f>SUMIFS(STIMA!$O$2:$O$48,STIMA!$G$2:$G$48,EP!I$1,STIMA!$E$2:$E$48,EP!$A883)</f>
        <v>0</v>
      </c>
      <c r="J883" s="182">
        <f t="shared" si="52"/>
        <v>0</v>
      </c>
      <c r="K883" s="181">
        <f>SUMIFS(STIMA!$O$2:$O$48,STIMA!$G$2:$G$48,EP!K$1,STIMA!$E$2:$E$48,EP!$A883)</f>
        <v>0</v>
      </c>
      <c r="L883" s="182">
        <f t="shared" si="53"/>
        <v>0</v>
      </c>
      <c r="M883" s="183">
        <f t="shared" si="54"/>
        <v>0</v>
      </c>
      <c r="N883" s="182">
        <f t="shared" si="55"/>
        <v>0</v>
      </c>
      <c r="Q883" s="184"/>
    </row>
    <row r="884" spans="1:17" ht="12" customHeight="1" x14ac:dyDescent="0.2">
      <c r="A884" s="188" t="s">
        <v>1671</v>
      </c>
      <c r="B884" s="188" t="s">
        <v>1672</v>
      </c>
      <c r="C884" s="188" t="s">
        <v>344</v>
      </c>
      <c r="D884" s="189">
        <v>3.83</v>
      </c>
      <c r="E884" s="188" t="s">
        <v>1667</v>
      </c>
      <c r="F884" s="188" t="s">
        <v>1668</v>
      </c>
      <c r="G884" s="188" t="s">
        <v>3501</v>
      </c>
      <c r="H884" s="188" t="s">
        <v>3319</v>
      </c>
      <c r="I884" s="181">
        <f>SUMIFS(STIMA!$O$2:$O$48,STIMA!$G$2:$G$48,EP!I$1,STIMA!$E$2:$E$48,EP!$A884)</f>
        <v>0</v>
      </c>
      <c r="J884" s="182">
        <f t="shared" si="52"/>
        <v>0</v>
      </c>
      <c r="K884" s="181">
        <f>SUMIFS(STIMA!$O$2:$O$48,STIMA!$G$2:$G$48,EP!K$1,STIMA!$E$2:$E$48,EP!$A884)</f>
        <v>0</v>
      </c>
      <c r="L884" s="182">
        <f t="shared" si="53"/>
        <v>0</v>
      </c>
      <c r="M884" s="183">
        <f t="shared" si="54"/>
        <v>0</v>
      </c>
      <c r="N884" s="182">
        <f t="shared" si="55"/>
        <v>0</v>
      </c>
      <c r="Q884" s="184"/>
    </row>
    <row r="885" spans="1:17" ht="12" customHeight="1" x14ac:dyDescent="0.2">
      <c r="A885" s="188" t="s">
        <v>1673</v>
      </c>
      <c r="B885" s="188" t="s">
        <v>1674</v>
      </c>
      <c r="C885" s="188" t="s">
        <v>344</v>
      </c>
      <c r="D885" s="189">
        <v>3.61</v>
      </c>
      <c r="E885" s="188" t="s">
        <v>1667</v>
      </c>
      <c r="F885" s="188" t="s">
        <v>1668</v>
      </c>
      <c r="G885" s="188" t="s">
        <v>3501</v>
      </c>
      <c r="H885" s="188" t="s">
        <v>3319</v>
      </c>
      <c r="I885" s="181">
        <f>SUMIFS(STIMA!$O$2:$O$48,STIMA!$G$2:$G$48,EP!I$1,STIMA!$E$2:$E$48,EP!$A885)</f>
        <v>0</v>
      </c>
      <c r="J885" s="182">
        <f t="shared" si="52"/>
        <v>0</v>
      </c>
      <c r="K885" s="181">
        <f>SUMIFS(STIMA!$O$2:$O$48,STIMA!$G$2:$G$48,EP!K$1,STIMA!$E$2:$E$48,EP!$A885)</f>
        <v>0</v>
      </c>
      <c r="L885" s="182">
        <f t="shared" si="53"/>
        <v>0</v>
      </c>
      <c r="M885" s="183">
        <f t="shared" si="54"/>
        <v>0</v>
      </c>
      <c r="N885" s="182">
        <f t="shared" si="55"/>
        <v>0</v>
      </c>
      <c r="Q885" s="186"/>
    </row>
    <row r="886" spans="1:17" ht="12" customHeight="1" x14ac:dyDescent="0.2">
      <c r="A886" s="188" t="s">
        <v>1675</v>
      </c>
      <c r="B886" s="188" t="s">
        <v>1676</v>
      </c>
      <c r="C886" s="188" t="s">
        <v>344</v>
      </c>
      <c r="D886" s="189">
        <v>3.61</v>
      </c>
      <c r="E886" s="188" t="s">
        <v>1667</v>
      </c>
      <c r="F886" s="188" t="s">
        <v>1668</v>
      </c>
      <c r="G886" s="188" t="s">
        <v>3501</v>
      </c>
      <c r="H886" s="188" t="s">
        <v>3319</v>
      </c>
      <c r="I886" s="181">
        <f>SUMIFS(STIMA!$O$2:$O$48,STIMA!$G$2:$G$48,EP!I$1,STIMA!$E$2:$E$48,EP!$A886)</f>
        <v>0</v>
      </c>
      <c r="J886" s="182">
        <f t="shared" si="52"/>
        <v>0</v>
      </c>
      <c r="K886" s="181">
        <f>SUMIFS(STIMA!$O$2:$O$48,STIMA!$G$2:$G$48,EP!K$1,STIMA!$E$2:$E$48,EP!$A886)</f>
        <v>0</v>
      </c>
      <c r="L886" s="182">
        <f t="shared" si="53"/>
        <v>0</v>
      </c>
      <c r="M886" s="183">
        <f t="shared" si="54"/>
        <v>0</v>
      </c>
      <c r="N886" s="182">
        <f t="shared" si="55"/>
        <v>0</v>
      </c>
      <c r="Q886" s="186"/>
    </row>
    <row r="887" spans="1:17" ht="12" customHeight="1" x14ac:dyDescent="0.2">
      <c r="A887" s="188" t="s">
        <v>1677</v>
      </c>
      <c r="B887" s="188" t="s">
        <v>1678</v>
      </c>
      <c r="C887" s="188"/>
      <c r="D887" s="189"/>
      <c r="E887" s="188" t="s">
        <v>1667</v>
      </c>
      <c r="F887" s="188" t="s">
        <v>1679</v>
      </c>
      <c r="G887" s="188" t="s">
        <v>3501</v>
      </c>
      <c r="H887" s="188" t="s">
        <v>3319</v>
      </c>
      <c r="I887" s="181">
        <f>SUMIFS(STIMA!$O$2:$O$48,STIMA!$G$2:$G$48,EP!I$1,STIMA!$E$2:$E$48,EP!$A887)</f>
        <v>0</v>
      </c>
      <c r="J887" s="182">
        <f t="shared" si="52"/>
        <v>0</v>
      </c>
      <c r="K887" s="181">
        <f>SUMIFS(STIMA!$O$2:$O$48,STIMA!$G$2:$G$48,EP!K$1,STIMA!$E$2:$E$48,EP!$A887)</f>
        <v>0</v>
      </c>
      <c r="L887" s="182">
        <f t="shared" si="53"/>
        <v>0</v>
      </c>
      <c r="M887" s="183">
        <f t="shared" si="54"/>
        <v>0</v>
      </c>
      <c r="N887" s="182">
        <f t="shared" si="55"/>
        <v>0</v>
      </c>
      <c r="Q887" s="186"/>
    </row>
    <row r="888" spans="1:17" ht="12" customHeight="1" x14ac:dyDescent="0.2">
      <c r="A888" s="188" t="s">
        <v>1680</v>
      </c>
      <c r="B888" s="188" t="s">
        <v>1681</v>
      </c>
      <c r="C888" s="188" t="s">
        <v>427</v>
      </c>
      <c r="D888" s="189">
        <v>269.04000000000002</v>
      </c>
      <c r="E888" s="188" t="s">
        <v>1667</v>
      </c>
      <c r="F888" s="188" t="s">
        <v>1679</v>
      </c>
      <c r="G888" s="188" t="s">
        <v>3501</v>
      </c>
      <c r="H888" s="188" t="s">
        <v>3319</v>
      </c>
      <c r="I888" s="181">
        <f>SUMIFS(STIMA!$O$2:$O$48,STIMA!$G$2:$G$48,EP!I$1,STIMA!$E$2:$E$48,EP!$A888)</f>
        <v>0</v>
      </c>
      <c r="J888" s="182">
        <f t="shared" si="52"/>
        <v>0</v>
      </c>
      <c r="K888" s="181">
        <f>SUMIFS(STIMA!$O$2:$O$48,STIMA!$G$2:$G$48,EP!K$1,STIMA!$E$2:$E$48,EP!$A888)</f>
        <v>0</v>
      </c>
      <c r="L888" s="182">
        <f t="shared" si="53"/>
        <v>0</v>
      </c>
      <c r="M888" s="183">
        <f t="shared" si="54"/>
        <v>0</v>
      </c>
      <c r="N888" s="182">
        <f t="shared" si="55"/>
        <v>0</v>
      </c>
      <c r="Q888" s="186"/>
    </row>
    <row r="889" spans="1:17" ht="12" customHeight="1" x14ac:dyDescent="0.2">
      <c r="A889" s="188" t="s">
        <v>1682</v>
      </c>
      <c r="B889" s="188" t="s">
        <v>1672</v>
      </c>
      <c r="C889" s="188" t="s">
        <v>427</v>
      </c>
      <c r="D889" s="189">
        <v>2779.15</v>
      </c>
      <c r="E889" s="188" t="s">
        <v>1667</v>
      </c>
      <c r="F889" s="188" t="s">
        <v>1679</v>
      </c>
      <c r="G889" s="188" t="s">
        <v>3501</v>
      </c>
      <c r="H889" s="188" t="s">
        <v>3319</v>
      </c>
      <c r="I889" s="181">
        <f>SUMIFS(STIMA!$O$2:$O$48,STIMA!$G$2:$G$48,EP!I$1,STIMA!$E$2:$E$48,EP!$A889)</f>
        <v>0</v>
      </c>
      <c r="J889" s="182">
        <f t="shared" si="52"/>
        <v>0</v>
      </c>
      <c r="K889" s="181">
        <f>SUMIFS(STIMA!$O$2:$O$48,STIMA!$G$2:$G$48,EP!K$1,STIMA!$E$2:$E$48,EP!$A889)</f>
        <v>0</v>
      </c>
      <c r="L889" s="182">
        <f t="shared" si="53"/>
        <v>0</v>
      </c>
      <c r="M889" s="183">
        <f t="shared" si="54"/>
        <v>0</v>
      </c>
      <c r="N889" s="182">
        <f t="shared" si="55"/>
        <v>0</v>
      </c>
      <c r="Q889" s="186"/>
    </row>
    <row r="890" spans="1:17" ht="12" customHeight="1" x14ac:dyDescent="0.2">
      <c r="A890" s="188" t="s">
        <v>1683</v>
      </c>
      <c r="B890" s="188" t="s">
        <v>1674</v>
      </c>
      <c r="C890" s="188" t="s">
        <v>427</v>
      </c>
      <c r="D890" s="189">
        <v>771.7</v>
      </c>
      <c r="E890" s="188" t="s">
        <v>1667</v>
      </c>
      <c r="F890" s="188" t="s">
        <v>1679</v>
      </c>
      <c r="G890" s="188" t="s">
        <v>3501</v>
      </c>
      <c r="H890" s="188" t="s">
        <v>3319</v>
      </c>
      <c r="I890" s="181">
        <f>SUMIFS(STIMA!$O$2:$O$48,STIMA!$G$2:$G$48,EP!I$1,STIMA!$E$2:$E$48,EP!$A890)</f>
        <v>0</v>
      </c>
      <c r="J890" s="182">
        <f t="shared" si="52"/>
        <v>0</v>
      </c>
      <c r="K890" s="181">
        <f>SUMIFS(STIMA!$O$2:$O$48,STIMA!$G$2:$G$48,EP!K$1,STIMA!$E$2:$E$48,EP!$A890)</f>
        <v>0</v>
      </c>
      <c r="L890" s="182">
        <f t="shared" si="53"/>
        <v>0</v>
      </c>
      <c r="M890" s="183">
        <f t="shared" si="54"/>
        <v>0</v>
      </c>
      <c r="N890" s="182">
        <f t="shared" si="55"/>
        <v>0</v>
      </c>
      <c r="Q890" s="186"/>
    </row>
    <row r="891" spans="1:17" ht="12" customHeight="1" x14ac:dyDescent="0.2">
      <c r="A891" s="188" t="s">
        <v>1684</v>
      </c>
      <c r="B891" s="188" t="s">
        <v>1676</v>
      </c>
      <c r="C891" s="188" t="s">
        <v>427</v>
      </c>
      <c r="D891" s="189">
        <v>1157.56</v>
      </c>
      <c r="E891" s="188" t="s">
        <v>1667</v>
      </c>
      <c r="F891" s="188" t="s">
        <v>1679</v>
      </c>
      <c r="G891" s="188" t="s">
        <v>3501</v>
      </c>
      <c r="H891" s="188" t="s">
        <v>3319</v>
      </c>
      <c r="I891" s="181">
        <f>SUMIFS(STIMA!$O$2:$O$48,STIMA!$G$2:$G$48,EP!I$1,STIMA!$E$2:$E$48,EP!$A891)</f>
        <v>0</v>
      </c>
      <c r="J891" s="182">
        <f t="shared" si="52"/>
        <v>0</v>
      </c>
      <c r="K891" s="181">
        <f>SUMIFS(STIMA!$O$2:$O$48,STIMA!$G$2:$G$48,EP!K$1,STIMA!$E$2:$E$48,EP!$A891)</f>
        <v>0</v>
      </c>
      <c r="L891" s="182">
        <f t="shared" si="53"/>
        <v>0</v>
      </c>
      <c r="M891" s="183">
        <f t="shared" si="54"/>
        <v>0</v>
      </c>
      <c r="N891" s="182">
        <f t="shared" si="55"/>
        <v>0</v>
      </c>
      <c r="Q891" s="186"/>
    </row>
    <row r="892" spans="1:17" ht="12" customHeight="1" x14ac:dyDescent="0.2">
      <c r="A892" s="188" t="s">
        <v>1685</v>
      </c>
      <c r="B892" s="188" t="s">
        <v>1686</v>
      </c>
      <c r="C892" s="188"/>
      <c r="D892" s="189"/>
      <c r="E892" s="188" t="s">
        <v>1667</v>
      </c>
      <c r="F892" s="188" t="s">
        <v>1687</v>
      </c>
      <c r="G892" s="188" t="s">
        <v>3501</v>
      </c>
      <c r="H892" s="188" t="s">
        <v>3319</v>
      </c>
      <c r="I892" s="181">
        <f>SUMIFS(STIMA!$O$2:$O$48,STIMA!$G$2:$G$48,EP!I$1,STIMA!$E$2:$E$48,EP!$A892)</f>
        <v>0</v>
      </c>
      <c r="J892" s="182">
        <f t="shared" si="52"/>
        <v>0</v>
      </c>
      <c r="K892" s="181">
        <f>SUMIFS(STIMA!$O$2:$O$48,STIMA!$G$2:$G$48,EP!K$1,STIMA!$E$2:$E$48,EP!$A892)</f>
        <v>0</v>
      </c>
      <c r="L892" s="182">
        <f t="shared" si="53"/>
        <v>0</v>
      </c>
      <c r="M892" s="183">
        <f t="shared" si="54"/>
        <v>0</v>
      </c>
      <c r="N892" s="182">
        <f t="shared" si="55"/>
        <v>0</v>
      </c>
      <c r="Q892" s="186"/>
    </row>
    <row r="893" spans="1:17" ht="12" customHeight="1" x14ac:dyDescent="0.2">
      <c r="A893" s="188" t="s">
        <v>1688</v>
      </c>
      <c r="B893" s="188" t="s">
        <v>1672</v>
      </c>
      <c r="C893" s="188" t="s">
        <v>427</v>
      </c>
      <c r="D893" s="189">
        <v>3479.31</v>
      </c>
      <c r="E893" s="188" t="s">
        <v>1667</v>
      </c>
      <c r="F893" s="188" t="s">
        <v>1687</v>
      </c>
      <c r="G893" s="188" t="s">
        <v>3501</v>
      </c>
      <c r="H893" s="188" t="s">
        <v>3319</v>
      </c>
      <c r="I893" s="181">
        <f>SUMIFS(STIMA!$O$2:$O$48,STIMA!$G$2:$G$48,EP!I$1,STIMA!$E$2:$E$48,EP!$A893)</f>
        <v>0</v>
      </c>
      <c r="J893" s="182">
        <f t="shared" si="52"/>
        <v>0</v>
      </c>
      <c r="K893" s="181">
        <f>SUMIFS(STIMA!$O$2:$O$48,STIMA!$G$2:$G$48,EP!K$1,STIMA!$E$2:$E$48,EP!$A893)</f>
        <v>0</v>
      </c>
      <c r="L893" s="182">
        <f t="shared" si="53"/>
        <v>0</v>
      </c>
      <c r="M893" s="183">
        <f t="shared" si="54"/>
        <v>0</v>
      </c>
      <c r="N893" s="182">
        <f t="shared" si="55"/>
        <v>0</v>
      </c>
      <c r="Q893" s="186"/>
    </row>
    <row r="894" spans="1:17" ht="12" customHeight="1" x14ac:dyDescent="0.2">
      <c r="A894" s="188" t="s">
        <v>1689</v>
      </c>
      <c r="B894" s="188" t="s">
        <v>1674</v>
      </c>
      <c r="C894" s="190" t="s">
        <v>427</v>
      </c>
      <c r="D894" s="189">
        <v>966.06</v>
      </c>
      <c r="E894" s="188" t="s">
        <v>1667</v>
      </c>
      <c r="F894" s="188" t="s">
        <v>1687</v>
      </c>
      <c r="G894" s="188" t="s">
        <v>3501</v>
      </c>
      <c r="H894" s="188" t="s">
        <v>3319</v>
      </c>
      <c r="I894" s="181">
        <f>SUMIFS(STIMA!$O$2:$O$48,STIMA!$G$2:$G$48,EP!I$1,STIMA!$E$2:$E$48,EP!$A894)</f>
        <v>0</v>
      </c>
      <c r="J894" s="182">
        <f t="shared" si="52"/>
        <v>0</v>
      </c>
      <c r="K894" s="181">
        <f>SUMIFS(STIMA!$O$2:$O$48,STIMA!$G$2:$G$48,EP!K$1,STIMA!$E$2:$E$48,EP!$A894)</f>
        <v>0</v>
      </c>
      <c r="L894" s="182">
        <f t="shared" si="53"/>
        <v>0</v>
      </c>
      <c r="M894" s="183">
        <f t="shared" si="54"/>
        <v>0</v>
      </c>
      <c r="N894" s="182">
        <f t="shared" si="55"/>
        <v>0</v>
      </c>
      <c r="Q894" s="186"/>
    </row>
    <row r="895" spans="1:17" ht="12" customHeight="1" x14ac:dyDescent="0.2">
      <c r="A895" s="188" t="s">
        <v>1690</v>
      </c>
      <c r="B895" s="188" t="s">
        <v>1676</v>
      </c>
      <c r="C895" s="188" t="s">
        <v>427</v>
      </c>
      <c r="D895" s="189">
        <v>1351.91</v>
      </c>
      <c r="E895" s="188" t="s">
        <v>1667</v>
      </c>
      <c r="F895" s="188" t="s">
        <v>1687</v>
      </c>
      <c r="G895" s="188" t="s">
        <v>3501</v>
      </c>
      <c r="H895" s="188" t="s">
        <v>3319</v>
      </c>
      <c r="I895" s="181">
        <f>SUMIFS(STIMA!$O$2:$O$48,STIMA!$G$2:$G$48,EP!I$1,STIMA!$E$2:$E$48,EP!$A895)</f>
        <v>0</v>
      </c>
      <c r="J895" s="182">
        <f t="shared" si="52"/>
        <v>0</v>
      </c>
      <c r="K895" s="181">
        <f>SUMIFS(STIMA!$O$2:$O$48,STIMA!$G$2:$G$48,EP!K$1,STIMA!$E$2:$E$48,EP!$A895)</f>
        <v>0</v>
      </c>
      <c r="L895" s="182">
        <f t="shared" si="53"/>
        <v>0</v>
      </c>
      <c r="M895" s="183">
        <f t="shared" si="54"/>
        <v>0</v>
      </c>
      <c r="N895" s="182">
        <f t="shared" si="55"/>
        <v>0</v>
      </c>
      <c r="Q895" s="186"/>
    </row>
    <row r="896" spans="1:17" ht="12" customHeight="1" x14ac:dyDescent="0.2">
      <c r="A896" s="188" t="s">
        <v>1691</v>
      </c>
      <c r="B896" s="188" t="s">
        <v>1692</v>
      </c>
      <c r="C896" s="188" t="s">
        <v>176</v>
      </c>
      <c r="D896" s="189">
        <v>52.55</v>
      </c>
      <c r="E896" s="188" t="s">
        <v>1667</v>
      </c>
      <c r="F896" s="188" t="s">
        <v>1693</v>
      </c>
      <c r="G896" s="188" t="s">
        <v>3501</v>
      </c>
      <c r="H896" s="188" t="s">
        <v>3319</v>
      </c>
      <c r="I896" s="181">
        <f>SUMIFS(STIMA!$O$2:$O$48,STIMA!$G$2:$G$48,EP!I$1,STIMA!$E$2:$E$48,EP!$A896)</f>
        <v>0</v>
      </c>
      <c r="J896" s="182">
        <f t="shared" si="52"/>
        <v>0</v>
      </c>
      <c r="K896" s="181">
        <f>SUMIFS(STIMA!$O$2:$O$48,STIMA!$G$2:$G$48,EP!K$1,STIMA!$E$2:$E$48,EP!$A896)</f>
        <v>0</v>
      </c>
      <c r="L896" s="182">
        <f t="shared" si="53"/>
        <v>0</v>
      </c>
      <c r="M896" s="183">
        <f t="shared" si="54"/>
        <v>0</v>
      </c>
      <c r="N896" s="182">
        <f t="shared" si="55"/>
        <v>0</v>
      </c>
      <c r="Q896" s="184"/>
    </row>
    <row r="897" spans="1:17" ht="12" customHeight="1" x14ac:dyDescent="0.2">
      <c r="A897" s="188" t="s">
        <v>1694</v>
      </c>
      <c r="B897" s="188" t="s">
        <v>1695</v>
      </c>
      <c r="C897" s="188"/>
      <c r="D897" s="189">
        <v>0</v>
      </c>
      <c r="E897" s="188" t="s">
        <v>1696</v>
      </c>
      <c r="F897" s="188" t="s">
        <v>1697</v>
      </c>
      <c r="G897" s="188" t="s">
        <v>3501</v>
      </c>
      <c r="H897" s="188" t="s">
        <v>3319</v>
      </c>
      <c r="I897" s="181">
        <f>SUMIFS(STIMA!$O$2:$O$48,STIMA!$G$2:$G$48,EP!I$1,STIMA!$E$2:$E$48,EP!$A897)</f>
        <v>0</v>
      </c>
      <c r="J897" s="182">
        <f t="shared" si="52"/>
        <v>0</v>
      </c>
      <c r="K897" s="181">
        <f>SUMIFS(STIMA!$O$2:$O$48,STIMA!$G$2:$G$48,EP!K$1,STIMA!$E$2:$E$48,EP!$A897)</f>
        <v>0</v>
      </c>
      <c r="L897" s="182">
        <f t="shared" si="53"/>
        <v>0</v>
      </c>
      <c r="M897" s="183">
        <f t="shared" si="54"/>
        <v>0</v>
      </c>
      <c r="N897" s="182">
        <f t="shared" si="55"/>
        <v>0</v>
      </c>
      <c r="Q897" s="184"/>
    </row>
    <row r="898" spans="1:17" ht="12" customHeight="1" x14ac:dyDescent="0.2">
      <c r="A898" s="188" t="s">
        <v>1698</v>
      </c>
      <c r="B898" s="188" t="s">
        <v>1623</v>
      </c>
      <c r="C898" s="188" t="s">
        <v>427</v>
      </c>
      <c r="D898" s="189">
        <v>67.459999999999994</v>
      </c>
      <c r="E898" s="188" t="s">
        <v>1696</v>
      </c>
      <c r="F898" s="188" t="s">
        <v>1697</v>
      </c>
      <c r="G898" s="188" t="s">
        <v>3501</v>
      </c>
      <c r="H898" s="188" t="s">
        <v>3319</v>
      </c>
      <c r="I898" s="181">
        <f>SUMIFS(STIMA!$O$2:$O$48,STIMA!$G$2:$G$48,EP!I$1,STIMA!$E$2:$E$48,EP!$A898)</f>
        <v>0</v>
      </c>
      <c r="J898" s="182">
        <f t="shared" ref="J898:J961" si="56">I898/$J$1</f>
        <v>0</v>
      </c>
      <c r="K898" s="181">
        <f>SUMIFS(STIMA!$O$2:$O$48,STIMA!$G$2:$G$48,EP!K$1,STIMA!$E$2:$E$48,EP!$A898)</f>
        <v>0</v>
      </c>
      <c r="L898" s="182">
        <f t="shared" ref="L898:L961" si="57">K898/$L$1</f>
        <v>0</v>
      </c>
      <c r="M898" s="183">
        <f t="shared" ref="M898:M961" si="58">I898+K898</f>
        <v>0</v>
      </c>
      <c r="N898" s="182">
        <f t="shared" ref="N898:N961" si="59">M898/$N$1</f>
        <v>0</v>
      </c>
      <c r="Q898" s="184"/>
    </row>
    <row r="899" spans="1:17" ht="12" customHeight="1" x14ac:dyDescent="0.2">
      <c r="A899" s="188" t="s">
        <v>1699</v>
      </c>
      <c r="B899" s="188" t="s">
        <v>1625</v>
      </c>
      <c r="C899" s="190" t="s">
        <v>427</v>
      </c>
      <c r="D899" s="189">
        <v>75.83</v>
      </c>
      <c r="E899" s="188" t="s">
        <v>1696</v>
      </c>
      <c r="F899" s="188" t="s">
        <v>1697</v>
      </c>
      <c r="G899" s="188" t="s">
        <v>3501</v>
      </c>
      <c r="H899" s="188" t="s">
        <v>3319</v>
      </c>
      <c r="I899" s="181">
        <f>SUMIFS(STIMA!$O$2:$O$48,STIMA!$G$2:$G$48,EP!I$1,STIMA!$E$2:$E$48,EP!$A899)</f>
        <v>0</v>
      </c>
      <c r="J899" s="182">
        <f t="shared" si="56"/>
        <v>0</v>
      </c>
      <c r="K899" s="181">
        <f>SUMIFS(STIMA!$O$2:$O$48,STIMA!$G$2:$G$48,EP!K$1,STIMA!$E$2:$E$48,EP!$A899)</f>
        <v>0</v>
      </c>
      <c r="L899" s="182">
        <f t="shared" si="57"/>
        <v>0</v>
      </c>
      <c r="M899" s="183">
        <f t="shared" si="58"/>
        <v>0</v>
      </c>
      <c r="N899" s="182">
        <f t="shared" si="59"/>
        <v>0</v>
      </c>
      <c r="Q899" s="184"/>
    </row>
    <row r="900" spans="1:17" ht="12" customHeight="1" x14ac:dyDescent="0.2">
      <c r="A900" s="188" t="s">
        <v>1700</v>
      </c>
      <c r="B900" s="188" t="s">
        <v>1701</v>
      </c>
      <c r="C900" s="188"/>
      <c r="D900" s="189">
        <v>0</v>
      </c>
      <c r="E900" s="188" t="s">
        <v>1703</v>
      </c>
      <c r="F900" s="188" t="s">
        <v>1704</v>
      </c>
      <c r="G900" s="188" t="s">
        <v>1702</v>
      </c>
      <c r="H900" s="188" t="s">
        <v>3319</v>
      </c>
      <c r="I900" s="181">
        <f>SUMIFS(STIMA!$O$2:$O$48,STIMA!$G$2:$G$48,EP!I$1,STIMA!$E$2:$E$48,EP!$A900)</f>
        <v>0</v>
      </c>
      <c r="J900" s="182">
        <f t="shared" si="56"/>
        <v>0</v>
      </c>
      <c r="K900" s="181">
        <f>SUMIFS(STIMA!$O$2:$O$48,STIMA!$G$2:$G$48,EP!K$1,STIMA!$E$2:$E$48,EP!$A900)</f>
        <v>0</v>
      </c>
      <c r="L900" s="182">
        <f t="shared" si="57"/>
        <v>0</v>
      </c>
      <c r="M900" s="183">
        <f t="shared" si="58"/>
        <v>0</v>
      </c>
      <c r="N900" s="182">
        <f t="shared" si="59"/>
        <v>0</v>
      </c>
      <c r="Q900" s="184"/>
    </row>
    <row r="901" spans="1:17" ht="12" customHeight="1" x14ac:dyDescent="0.2">
      <c r="A901" s="188" t="s">
        <v>1705</v>
      </c>
      <c r="B901" s="188" t="s">
        <v>1706</v>
      </c>
      <c r="C901" s="188" t="s">
        <v>329</v>
      </c>
      <c r="D901" s="189">
        <v>8.94</v>
      </c>
      <c r="E901" s="188" t="s">
        <v>1703</v>
      </c>
      <c r="F901" s="188" t="s">
        <v>1704</v>
      </c>
      <c r="G901" s="188" t="s">
        <v>1702</v>
      </c>
      <c r="H901" s="188" t="s">
        <v>3319</v>
      </c>
      <c r="I901" s="181">
        <f>SUMIFS(STIMA!$O$2:$O$48,STIMA!$G$2:$G$48,EP!I$1,STIMA!$E$2:$E$48,EP!$A901)</f>
        <v>0</v>
      </c>
      <c r="J901" s="182">
        <f t="shared" si="56"/>
        <v>0</v>
      </c>
      <c r="K901" s="181">
        <f>SUMIFS(STIMA!$O$2:$O$48,STIMA!$G$2:$G$48,EP!K$1,STIMA!$E$2:$E$48,EP!$A901)</f>
        <v>0</v>
      </c>
      <c r="L901" s="182">
        <f t="shared" si="57"/>
        <v>0</v>
      </c>
      <c r="M901" s="183">
        <f t="shared" si="58"/>
        <v>0</v>
      </c>
      <c r="N901" s="182">
        <f t="shared" si="59"/>
        <v>0</v>
      </c>
      <c r="Q901" s="186"/>
    </row>
    <row r="902" spans="1:17" ht="12" customHeight="1" x14ac:dyDescent="0.2">
      <c r="A902" s="188" t="s">
        <v>1707</v>
      </c>
      <c r="B902" s="188" t="s">
        <v>1708</v>
      </c>
      <c r="C902" s="188" t="s">
        <v>329</v>
      </c>
      <c r="D902" s="189">
        <v>10.3</v>
      </c>
      <c r="E902" s="188" t="s">
        <v>1703</v>
      </c>
      <c r="F902" s="188" t="s">
        <v>1704</v>
      </c>
      <c r="G902" s="188" t="s">
        <v>1702</v>
      </c>
      <c r="H902" s="188" t="s">
        <v>3319</v>
      </c>
      <c r="I902" s="181">
        <f>SUMIFS(STIMA!$O$2:$O$48,STIMA!$G$2:$G$48,EP!I$1,STIMA!$E$2:$E$48,EP!$A902)</f>
        <v>0</v>
      </c>
      <c r="J902" s="182">
        <f t="shared" si="56"/>
        <v>0</v>
      </c>
      <c r="K902" s="181">
        <f>SUMIFS(STIMA!$O$2:$O$48,STIMA!$G$2:$G$48,EP!K$1,STIMA!$E$2:$E$48,EP!$A902)</f>
        <v>0</v>
      </c>
      <c r="L902" s="182">
        <f t="shared" si="57"/>
        <v>0</v>
      </c>
      <c r="M902" s="183">
        <f t="shared" si="58"/>
        <v>0</v>
      </c>
      <c r="N902" s="182">
        <f t="shared" si="59"/>
        <v>0</v>
      </c>
      <c r="Q902" s="186"/>
    </row>
    <row r="903" spans="1:17" ht="12" customHeight="1" x14ac:dyDescent="0.2">
      <c r="A903" s="188" t="s">
        <v>1709</v>
      </c>
      <c r="B903" s="188" t="s">
        <v>1710</v>
      </c>
      <c r="C903" s="188" t="s">
        <v>329</v>
      </c>
      <c r="D903" s="189">
        <v>10.81</v>
      </c>
      <c r="E903" s="188" t="s">
        <v>1703</v>
      </c>
      <c r="F903" s="188" t="s">
        <v>1704</v>
      </c>
      <c r="G903" s="188" t="s">
        <v>1702</v>
      </c>
      <c r="H903" s="188" t="s">
        <v>3319</v>
      </c>
      <c r="I903" s="181">
        <f>SUMIFS(STIMA!$O$2:$O$48,STIMA!$G$2:$G$48,EP!I$1,STIMA!$E$2:$E$48,EP!$A903)</f>
        <v>0</v>
      </c>
      <c r="J903" s="182">
        <f t="shared" si="56"/>
        <v>0</v>
      </c>
      <c r="K903" s="181">
        <f>SUMIFS(STIMA!$O$2:$O$48,STIMA!$G$2:$G$48,EP!K$1,STIMA!$E$2:$E$48,EP!$A903)</f>
        <v>0</v>
      </c>
      <c r="L903" s="182">
        <f t="shared" si="57"/>
        <v>0</v>
      </c>
      <c r="M903" s="183">
        <f t="shared" si="58"/>
        <v>0</v>
      </c>
      <c r="N903" s="182">
        <f t="shared" si="59"/>
        <v>0</v>
      </c>
      <c r="Q903" s="184"/>
    </row>
    <row r="904" spans="1:17" ht="12" customHeight="1" x14ac:dyDescent="0.2">
      <c r="A904" s="188" t="s">
        <v>1711</v>
      </c>
      <c r="B904" s="188" t="s">
        <v>1712</v>
      </c>
      <c r="C904" s="190" t="s">
        <v>329</v>
      </c>
      <c r="D904" s="189">
        <v>14.26</v>
      </c>
      <c r="E904" s="188" t="s">
        <v>1703</v>
      </c>
      <c r="F904" s="188" t="s">
        <v>1704</v>
      </c>
      <c r="G904" s="188" t="s">
        <v>1702</v>
      </c>
      <c r="H904" s="188" t="s">
        <v>3319</v>
      </c>
      <c r="I904" s="181">
        <f>SUMIFS(STIMA!$O$2:$O$48,STIMA!$G$2:$G$48,EP!I$1,STIMA!$E$2:$E$48,EP!$A904)</f>
        <v>0</v>
      </c>
      <c r="J904" s="182">
        <f t="shared" si="56"/>
        <v>0</v>
      </c>
      <c r="K904" s="181">
        <f>SUMIFS(STIMA!$O$2:$O$48,STIMA!$G$2:$G$48,EP!K$1,STIMA!$E$2:$E$48,EP!$A904)</f>
        <v>0</v>
      </c>
      <c r="L904" s="182">
        <f t="shared" si="57"/>
        <v>0</v>
      </c>
      <c r="M904" s="183">
        <f t="shared" si="58"/>
        <v>0</v>
      </c>
      <c r="N904" s="182">
        <f t="shared" si="59"/>
        <v>0</v>
      </c>
      <c r="Q904" s="184"/>
    </row>
    <row r="905" spans="1:17" ht="12" customHeight="1" x14ac:dyDescent="0.2">
      <c r="A905" s="188" t="s">
        <v>1713</v>
      </c>
      <c r="B905" s="188" t="s">
        <v>1714</v>
      </c>
      <c r="C905" s="188" t="s">
        <v>329</v>
      </c>
      <c r="D905" s="189">
        <v>17.93</v>
      </c>
      <c r="E905" s="188" t="s">
        <v>1703</v>
      </c>
      <c r="F905" s="188" t="s">
        <v>1704</v>
      </c>
      <c r="G905" s="188" t="s">
        <v>1702</v>
      </c>
      <c r="H905" s="188" t="s">
        <v>3319</v>
      </c>
      <c r="I905" s="181">
        <f>SUMIFS(STIMA!$O$2:$O$48,STIMA!$G$2:$G$48,EP!I$1,STIMA!$E$2:$E$48,EP!$A905)</f>
        <v>0</v>
      </c>
      <c r="J905" s="182">
        <f t="shared" si="56"/>
        <v>0</v>
      </c>
      <c r="K905" s="181">
        <f>SUMIFS(STIMA!$O$2:$O$48,STIMA!$G$2:$G$48,EP!K$1,STIMA!$E$2:$E$48,EP!$A905)</f>
        <v>0</v>
      </c>
      <c r="L905" s="182">
        <f t="shared" si="57"/>
        <v>0</v>
      </c>
      <c r="M905" s="183">
        <f t="shared" si="58"/>
        <v>0</v>
      </c>
      <c r="N905" s="182">
        <f t="shared" si="59"/>
        <v>0</v>
      </c>
      <c r="Q905" s="184"/>
    </row>
    <row r="906" spans="1:17" ht="12" customHeight="1" x14ac:dyDescent="0.2">
      <c r="A906" s="188" t="s">
        <v>1715</v>
      </c>
      <c r="B906" s="188" t="s">
        <v>1716</v>
      </c>
      <c r="C906" s="188" t="s">
        <v>329</v>
      </c>
      <c r="D906" s="189">
        <v>25.31</v>
      </c>
      <c r="E906" s="188" t="s">
        <v>1703</v>
      </c>
      <c r="F906" s="188" t="s">
        <v>1704</v>
      </c>
      <c r="G906" s="188" t="s">
        <v>1702</v>
      </c>
      <c r="H906" s="188" t="s">
        <v>3319</v>
      </c>
      <c r="I906" s="181">
        <f>SUMIFS(STIMA!$O$2:$O$48,STIMA!$G$2:$G$48,EP!I$1,STIMA!$E$2:$E$48,EP!$A906)</f>
        <v>0</v>
      </c>
      <c r="J906" s="182">
        <f t="shared" si="56"/>
        <v>0</v>
      </c>
      <c r="K906" s="181">
        <f>SUMIFS(STIMA!$O$2:$O$48,STIMA!$G$2:$G$48,EP!K$1,STIMA!$E$2:$E$48,EP!$A906)</f>
        <v>0</v>
      </c>
      <c r="L906" s="182">
        <f t="shared" si="57"/>
        <v>0</v>
      </c>
      <c r="M906" s="183">
        <f t="shared" si="58"/>
        <v>0</v>
      </c>
      <c r="N906" s="182">
        <f t="shared" si="59"/>
        <v>0</v>
      </c>
      <c r="Q906" s="184"/>
    </row>
    <row r="907" spans="1:17" ht="12" customHeight="1" x14ac:dyDescent="0.2">
      <c r="A907" s="188" t="s">
        <v>1717</v>
      </c>
      <c r="B907" s="188" t="s">
        <v>1718</v>
      </c>
      <c r="C907" s="190" t="s">
        <v>329</v>
      </c>
      <c r="D907" s="189">
        <v>34.299999999999997</v>
      </c>
      <c r="E907" s="188" t="s">
        <v>1703</v>
      </c>
      <c r="F907" s="188" t="s">
        <v>1704</v>
      </c>
      <c r="G907" s="188" t="s">
        <v>1702</v>
      </c>
      <c r="H907" s="188" t="s">
        <v>3319</v>
      </c>
      <c r="I907" s="181">
        <f>SUMIFS(STIMA!$O$2:$O$48,STIMA!$G$2:$G$48,EP!I$1,STIMA!$E$2:$E$48,EP!$A907)</f>
        <v>0</v>
      </c>
      <c r="J907" s="182">
        <f t="shared" si="56"/>
        <v>0</v>
      </c>
      <c r="K907" s="181">
        <f>SUMIFS(STIMA!$O$2:$O$48,STIMA!$G$2:$G$48,EP!K$1,STIMA!$E$2:$E$48,EP!$A907)</f>
        <v>0</v>
      </c>
      <c r="L907" s="182">
        <f t="shared" si="57"/>
        <v>0</v>
      </c>
      <c r="M907" s="183">
        <f t="shared" si="58"/>
        <v>0</v>
      </c>
      <c r="N907" s="182">
        <f t="shared" si="59"/>
        <v>0</v>
      </c>
      <c r="Q907" s="184"/>
    </row>
    <row r="908" spans="1:17" ht="12" customHeight="1" x14ac:dyDescent="0.2">
      <c r="A908" s="188" t="s">
        <v>1719</v>
      </c>
      <c r="B908" s="188" t="s">
        <v>1720</v>
      </c>
      <c r="C908" s="188" t="s">
        <v>329</v>
      </c>
      <c r="D908" s="189">
        <v>58.92</v>
      </c>
      <c r="E908" s="188" t="s">
        <v>1703</v>
      </c>
      <c r="F908" s="188" t="s">
        <v>1704</v>
      </c>
      <c r="G908" s="188" t="s">
        <v>1702</v>
      </c>
      <c r="H908" s="188" t="s">
        <v>3319</v>
      </c>
      <c r="I908" s="181">
        <f>SUMIFS(STIMA!$O$2:$O$48,STIMA!$G$2:$G$48,EP!I$1,STIMA!$E$2:$E$48,EP!$A908)</f>
        <v>0</v>
      </c>
      <c r="J908" s="182">
        <f t="shared" si="56"/>
        <v>0</v>
      </c>
      <c r="K908" s="181">
        <f>SUMIFS(STIMA!$O$2:$O$48,STIMA!$G$2:$G$48,EP!K$1,STIMA!$E$2:$E$48,EP!$A908)</f>
        <v>0</v>
      </c>
      <c r="L908" s="182">
        <f t="shared" si="57"/>
        <v>0</v>
      </c>
      <c r="M908" s="183">
        <f t="shared" si="58"/>
        <v>0</v>
      </c>
      <c r="N908" s="182">
        <f t="shared" si="59"/>
        <v>0</v>
      </c>
      <c r="Q908" s="184"/>
    </row>
    <row r="909" spans="1:17" ht="12" customHeight="1" x14ac:dyDescent="0.2">
      <c r="A909" s="188" t="s">
        <v>1721</v>
      </c>
      <c r="B909" s="188" t="s">
        <v>1722</v>
      </c>
      <c r="C909" s="188" t="s">
        <v>329</v>
      </c>
      <c r="D909" s="189">
        <v>81.849999999999994</v>
      </c>
      <c r="E909" s="188" t="s">
        <v>1703</v>
      </c>
      <c r="F909" s="188" t="s">
        <v>1704</v>
      </c>
      <c r="G909" s="188" t="s">
        <v>1702</v>
      </c>
      <c r="H909" s="188" t="s">
        <v>3319</v>
      </c>
      <c r="I909" s="181">
        <f>SUMIFS(STIMA!$O$2:$O$48,STIMA!$G$2:$G$48,EP!I$1,STIMA!$E$2:$E$48,EP!$A909)</f>
        <v>0</v>
      </c>
      <c r="J909" s="182">
        <f t="shared" si="56"/>
        <v>0</v>
      </c>
      <c r="K909" s="181">
        <f>SUMIFS(STIMA!$O$2:$O$48,STIMA!$G$2:$G$48,EP!K$1,STIMA!$E$2:$E$48,EP!$A909)</f>
        <v>0</v>
      </c>
      <c r="L909" s="182">
        <f t="shared" si="57"/>
        <v>0</v>
      </c>
      <c r="M909" s="183">
        <f t="shared" si="58"/>
        <v>0</v>
      </c>
      <c r="N909" s="182">
        <f t="shared" si="59"/>
        <v>0</v>
      </c>
      <c r="Q909" s="184"/>
    </row>
    <row r="910" spans="1:17" ht="12" customHeight="1" x14ac:dyDescent="0.2">
      <c r="A910" s="188" t="s">
        <v>1723</v>
      </c>
      <c r="B910" s="188" t="s">
        <v>1724</v>
      </c>
      <c r="C910" s="188"/>
      <c r="D910" s="189">
        <v>0</v>
      </c>
      <c r="E910" s="188" t="s">
        <v>1703</v>
      </c>
      <c r="F910" s="188" t="s">
        <v>1704</v>
      </c>
      <c r="G910" s="188" t="s">
        <v>1702</v>
      </c>
      <c r="H910" s="188" t="s">
        <v>3321</v>
      </c>
      <c r="I910" s="181">
        <f>SUMIFS(STIMA!$O$2:$O$48,STIMA!$G$2:$G$48,EP!I$1,STIMA!$E$2:$E$48,EP!$A910)</f>
        <v>0</v>
      </c>
      <c r="J910" s="182">
        <f t="shared" si="56"/>
        <v>0</v>
      </c>
      <c r="K910" s="181">
        <f>SUMIFS(STIMA!$O$2:$O$48,STIMA!$G$2:$G$48,EP!K$1,STIMA!$E$2:$E$48,EP!$A910)</f>
        <v>0</v>
      </c>
      <c r="L910" s="182">
        <f t="shared" si="57"/>
        <v>0</v>
      </c>
      <c r="M910" s="183">
        <f t="shared" si="58"/>
        <v>0</v>
      </c>
      <c r="N910" s="182">
        <f t="shared" si="59"/>
        <v>0</v>
      </c>
      <c r="Q910" s="184"/>
    </row>
    <row r="911" spans="1:17" ht="12" customHeight="1" x14ac:dyDescent="0.2">
      <c r="A911" s="188" t="s">
        <v>1725</v>
      </c>
      <c r="B911" s="188" t="s">
        <v>1726</v>
      </c>
      <c r="C911" s="188" t="s">
        <v>329</v>
      </c>
      <c r="D911" s="189">
        <v>56.23</v>
      </c>
      <c r="E911" s="188" t="s">
        <v>1703</v>
      </c>
      <c r="F911" s="188" t="s">
        <v>1704</v>
      </c>
      <c r="G911" s="188" t="s">
        <v>1702</v>
      </c>
      <c r="H911" s="188" t="s">
        <v>3321</v>
      </c>
      <c r="I911" s="181">
        <f>SUMIFS(STIMA!$O$2:$O$48,STIMA!$G$2:$G$48,EP!I$1,STIMA!$E$2:$E$48,EP!$A911)</f>
        <v>0</v>
      </c>
      <c r="J911" s="182">
        <f t="shared" si="56"/>
        <v>0</v>
      </c>
      <c r="K911" s="181">
        <f>SUMIFS(STIMA!$O$2:$O$48,STIMA!$G$2:$G$48,EP!K$1,STIMA!$E$2:$E$48,EP!$A911)</f>
        <v>0</v>
      </c>
      <c r="L911" s="182">
        <f t="shared" si="57"/>
        <v>0</v>
      </c>
      <c r="M911" s="183">
        <f t="shared" si="58"/>
        <v>0</v>
      </c>
      <c r="N911" s="182">
        <f t="shared" si="59"/>
        <v>0</v>
      </c>
      <c r="Q911" s="184"/>
    </row>
    <row r="912" spans="1:17" ht="12" customHeight="1" x14ac:dyDescent="0.2">
      <c r="A912" s="188" t="s">
        <v>1727</v>
      </c>
      <c r="B912" s="188" t="s">
        <v>1728</v>
      </c>
      <c r="C912" s="188" t="s">
        <v>329</v>
      </c>
      <c r="D912" s="189">
        <v>83.35</v>
      </c>
      <c r="E912" s="188" t="s">
        <v>1703</v>
      </c>
      <c r="F912" s="188" t="s">
        <v>1704</v>
      </c>
      <c r="G912" s="188" t="s">
        <v>1702</v>
      </c>
      <c r="H912" s="188" t="s">
        <v>3321</v>
      </c>
      <c r="I912" s="181">
        <f>SUMIFS(STIMA!$O$2:$O$48,STIMA!$G$2:$G$48,EP!I$1,STIMA!$E$2:$E$48,EP!$A912)</f>
        <v>0</v>
      </c>
      <c r="J912" s="182">
        <f t="shared" si="56"/>
        <v>0</v>
      </c>
      <c r="K912" s="181">
        <f>SUMIFS(STIMA!$O$2:$O$48,STIMA!$G$2:$G$48,EP!K$1,STIMA!$E$2:$E$48,EP!$A912)</f>
        <v>0</v>
      </c>
      <c r="L912" s="182">
        <f t="shared" si="57"/>
        <v>0</v>
      </c>
      <c r="M912" s="183">
        <f t="shared" si="58"/>
        <v>0</v>
      </c>
      <c r="N912" s="182">
        <f t="shared" si="59"/>
        <v>0</v>
      </c>
      <c r="Q912" s="184"/>
    </row>
    <row r="913" spans="1:17" ht="12" customHeight="1" x14ac:dyDescent="0.2">
      <c r="A913" s="188" t="s">
        <v>1729</v>
      </c>
      <c r="B913" s="188" t="s">
        <v>1730</v>
      </c>
      <c r="C913" s="188" t="s">
        <v>329</v>
      </c>
      <c r="D913" s="189">
        <v>118.09</v>
      </c>
      <c r="E913" s="188" t="s">
        <v>1703</v>
      </c>
      <c r="F913" s="188" t="s">
        <v>1704</v>
      </c>
      <c r="G913" s="188" t="s">
        <v>1702</v>
      </c>
      <c r="H913" s="188" t="s">
        <v>3321</v>
      </c>
      <c r="I913" s="181">
        <f>SUMIFS(STIMA!$O$2:$O$48,STIMA!$G$2:$G$48,EP!I$1,STIMA!$E$2:$E$48,EP!$A913)</f>
        <v>0</v>
      </c>
      <c r="J913" s="182">
        <f t="shared" si="56"/>
        <v>0</v>
      </c>
      <c r="K913" s="181">
        <f>SUMIFS(STIMA!$O$2:$O$48,STIMA!$G$2:$G$48,EP!K$1,STIMA!$E$2:$E$48,EP!$A913)</f>
        <v>0</v>
      </c>
      <c r="L913" s="182">
        <f t="shared" si="57"/>
        <v>0</v>
      </c>
      <c r="M913" s="183">
        <f t="shared" si="58"/>
        <v>0</v>
      </c>
      <c r="N913" s="182">
        <f t="shared" si="59"/>
        <v>0</v>
      </c>
      <c r="Q913" s="184"/>
    </row>
    <row r="914" spans="1:17" ht="12" customHeight="1" x14ac:dyDescent="0.2">
      <c r="A914" s="188" t="s">
        <v>1731</v>
      </c>
      <c r="B914" s="188" t="s">
        <v>1732</v>
      </c>
      <c r="C914" s="188" t="s">
        <v>329</v>
      </c>
      <c r="D914" s="189">
        <v>147.74</v>
      </c>
      <c r="E914" s="188" t="s">
        <v>1703</v>
      </c>
      <c r="F914" s="188" t="s">
        <v>1704</v>
      </c>
      <c r="G914" s="188" t="s">
        <v>1702</v>
      </c>
      <c r="H914" s="188" t="s">
        <v>3321</v>
      </c>
      <c r="I914" s="181">
        <f>SUMIFS(STIMA!$O$2:$O$48,STIMA!$G$2:$G$48,EP!I$1,STIMA!$E$2:$E$48,EP!$A914)</f>
        <v>0</v>
      </c>
      <c r="J914" s="182">
        <f t="shared" si="56"/>
        <v>0</v>
      </c>
      <c r="K914" s="181">
        <f>SUMIFS(STIMA!$O$2:$O$48,STIMA!$G$2:$G$48,EP!K$1,STIMA!$E$2:$E$48,EP!$A914)</f>
        <v>0</v>
      </c>
      <c r="L914" s="182">
        <f t="shared" si="57"/>
        <v>0</v>
      </c>
      <c r="M914" s="183">
        <f t="shared" si="58"/>
        <v>0</v>
      </c>
      <c r="N914" s="182">
        <f t="shared" si="59"/>
        <v>0</v>
      </c>
      <c r="Q914" s="184"/>
    </row>
    <row r="915" spans="1:17" ht="12" customHeight="1" x14ac:dyDescent="0.2">
      <c r="A915" s="188" t="s">
        <v>1733</v>
      </c>
      <c r="B915" s="188" t="s">
        <v>1734</v>
      </c>
      <c r="C915" s="188" t="s">
        <v>329</v>
      </c>
      <c r="D915" s="189">
        <v>199.82</v>
      </c>
      <c r="E915" s="188" t="s">
        <v>1703</v>
      </c>
      <c r="F915" s="188" t="s">
        <v>1704</v>
      </c>
      <c r="G915" s="188" t="s">
        <v>1702</v>
      </c>
      <c r="H915" s="188" t="s">
        <v>3321</v>
      </c>
      <c r="I915" s="181">
        <f>SUMIFS(STIMA!$O$2:$O$48,STIMA!$G$2:$G$48,EP!I$1,STIMA!$E$2:$E$48,EP!$A915)</f>
        <v>0</v>
      </c>
      <c r="J915" s="182">
        <f t="shared" si="56"/>
        <v>0</v>
      </c>
      <c r="K915" s="181">
        <f>SUMIFS(STIMA!$O$2:$O$48,STIMA!$G$2:$G$48,EP!K$1,STIMA!$E$2:$E$48,EP!$A915)</f>
        <v>0</v>
      </c>
      <c r="L915" s="182">
        <f t="shared" si="57"/>
        <v>0</v>
      </c>
      <c r="M915" s="183">
        <f t="shared" si="58"/>
        <v>0</v>
      </c>
      <c r="N915" s="182">
        <f t="shared" si="59"/>
        <v>0</v>
      </c>
      <c r="Q915" s="184"/>
    </row>
    <row r="916" spans="1:17" ht="12" customHeight="1" x14ac:dyDescent="0.2">
      <c r="A916" s="188" t="s">
        <v>1735</v>
      </c>
      <c r="B916" s="188" t="s">
        <v>1736</v>
      </c>
      <c r="C916" s="190" t="s">
        <v>329</v>
      </c>
      <c r="D916" s="189">
        <v>284.72000000000003</v>
      </c>
      <c r="E916" s="188" t="s">
        <v>1703</v>
      </c>
      <c r="F916" s="188" t="s">
        <v>1704</v>
      </c>
      <c r="G916" s="188" t="s">
        <v>1702</v>
      </c>
      <c r="H916" s="188" t="s">
        <v>3321</v>
      </c>
      <c r="I916" s="181">
        <f>SUMIFS(STIMA!$O$2:$O$48,STIMA!$G$2:$G$48,EP!I$1,STIMA!$E$2:$E$48,EP!$A916)</f>
        <v>0</v>
      </c>
      <c r="J916" s="182">
        <f t="shared" si="56"/>
        <v>0</v>
      </c>
      <c r="K916" s="181">
        <f>SUMIFS(STIMA!$O$2:$O$48,STIMA!$G$2:$G$48,EP!K$1,STIMA!$E$2:$E$48,EP!$A916)</f>
        <v>0</v>
      </c>
      <c r="L916" s="182">
        <f t="shared" si="57"/>
        <v>0</v>
      </c>
      <c r="M916" s="183">
        <f t="shared" si="58"/>
        <v>0</v>
      </c>
      <c r="N916" s="182">
        <f t="shared" si="59"/>
        <v>0</v>
      </c>
      <c r="Q916" s="184"/>
    </row>
    <row r="917" spans="1:17" ht="12" customHeight="1" x14ac:dyDescent="0.2">
      <c r="A917" s="188" t="s">
        <v>1737</v>
      </c>
      <c r="B917" s="188" t="s">
        <v>1738</v>
      </c>
      <c r="C917" s="188" t="s">
        <v>329</v>
      </c>
      <c r="D917" s="189">
        <v>444.79</v>
      </c>
      <c r="E917" s="188" t="s">
        <v>1703</v>
      </c>
      <c r="F917" s="188" t="s">
        <v>1704</v>
      </c>
      <c r="G917" s="188" t="s">
        <v>1702</v>
      </c>
      <c r="H917" s="188" t="s">
        <v>3321</v>
      </c>
      <c r="I917" s="181">
        <f>SUMIFS(STIMA!$O$2:$O$48,STIMA!$G$2:$G$48,EP!I$1,STIMA!$E$2:$E$48,EP!$A917)</f>
        <v>0</v>
      </c>
      <c r="J917" s="182">
        <f t="shared" si="56"/>
        <v>0</v>
      </c>
      <c r="K917" s="181">
        <f>SUMIFS(STIMA!$O$2:$O$48,STIMA!$G$2:$G$48,EP!K$1,STIMA!$E$2:$E$48,EP!$A917)</f>
        <v>0</v>
      </c>
      <c r="L917" s="182">
        <f t="shared" si="57"/>
        <v>0</v>
      </c>
      <c r="M917" s="183">
        <f t="shared" si="58"/>
        <v>0</v>
      </c>
      <c r="N917" s="182">
        <f t="shared" si="59"/>
        <v>0</v>
      </c>
      <c r="Q917" s="184"/>
    </row>
    <row r="918" spans="1:17" ht="12" customHeight="1" x14ac:dyDescent="0.2">
      <c r="A918" s="188" t="s">
        <v>3547</v>
      </c>
      <c r="B918" s="188" t="s">
        <v>3548</v>
      </c>
      <c r="C918" s="190"/>
      <c r="D918" s="189"/>
      <c r="E918" s="188" t="s">
        <v>1703</v>
      </c>
      <c r="F918" s="188" t="s">
        <v>1704</v>
      </c>
      <c r="G918" s="188" t="s">
        <v>1702</v>
      </c>
      <c r="H918" s="188" t="s">
        <v>3319</v>
      </c>
      <c r="I918" s="181">
        <f>SUMIFS(STIMA!$O$2:$O$48,STIMA!$G$2:$G$48,EP!I$1,STIMA!$E$2:$E$48,EP!$A918)</f>
        <v>0</v>
      </c>
      <c r="J918" s="182">
        <f t="shared" si="56"/>
        <v>0</v>
      </c>
      <c r="K918" s="181">
        <f>SUMIFS(STIMA!$O$2:$O$48,STIMA!$G$2:$G$48,EP!K$1,STIMA!$E$2:$E$48,EP!$A918)</f>
        <v>0</v>
      </c>
      <c r="L918" s="182">
        <f t="shared" si="57"/>
        <v>0</v>
      </c>
      <c r="M918" s="183">
        <f t="shared" si="58"/>
        <v>0</v>
      </c>
      <c r="N918" s="182">
        <f t="shared" si="59"/>
        <v>0</v>
      </c>
      <c r="Q918" s="184"/>
    </row>
    <row r="919" spans="1:17" ht="12" customHeight="1" x14ac:dyDescent="0.2">
      <c r="A919" s="188" t="s">
        <v>3549</v>
      </c>
      <c r="B919" s="188" t="s">
        <v>3550</v>
      </c>
      <c r="C919" s="188" t="s">
        <v>329</v>
      </c>
      <c r="D919" s="189">
        <v>11.04</v>
      </c>
      <c r="E919" s="188" t="s">
        <v>1703</v>
      </c>
      <c r="F919" s="188" t="s">
        <v>1704</v>
      </c>
      <c r="G919" s="188" t="s">
        <v>1702</v>
      </c>
      <c r="H919" s="188" t="s">
        <v>3319</v>
      </c>
      <c r="I919" s="181">
        <f>SUMIFS(STIMA!$O$2:$O$48,STIMA!$G$2:$G$48,EP!I$1,STIMA!$E$2:$E$48,EP!$A919)</f>
        <v>0</v>
      </c>
      <c r="J919" s="182">
        <f t="shared" si="56"/>
        <v>0</v>
      </c>
      <c r="K919" s="181">
        <f>SUMIFS(STIMA!$O$2:$O$48,STIMA!$G$2:$G$48,EP!K$1,STIMA!$E$2:$E$48,EP!$A919)</f>
        <v>0</v>
      </c>
      <c r="L919" s="182">
        <f t="shared" si="57"/>
        <v>0</v>
      </c>
      <c r="M919" s="183">
        <f t="shared" si="58"/>
        <v>0</v>
      </c>
      <c r="N919" s="182">
        <f t="shared" si="59"/>
        <v>0</v>
      </c>
      <c r="Q919" s="184"/>
    </row>
    <row r="920" spans="1:17" ht="12" customHeight="1" x14ac:dyDescent="0.2">
      <c r="A920" s="188" t="s">
        <v>1739</v>
      </c>
      <c r="B920" s="188" t="s">
        <v>1740</v>
      </c>
      <c r="C920" s="188"/>
      <c r="D920" s="189"/>
      <c r="E920" s="188" t="s">
        <v>1703</v>
      </c>
      <c r="F920" s="188" t="s">
        <v>1741</v>
      </c>
      <c r="G920" s="188" t="s">
        <v>1702</v>
      </c>
      <c r="H920" s="188" t="s">
        <v>3319</v>
      </c>
      <c r="I920" s="181">
        <f>SUMIFS(STIMA!$O$2:$O$48,STIMA!$G$2:$G$48,EP!I$1,STIMA!$E$2:$E$48,EP!$A920)</f>
        <v>0</v>
      </c>
      <c r="J920" s="182">
        <f t="shared" si="56"/>
        <v>0</v>
      </c>
      <c r="K920" s="181">
        <f>SUMIFS(STIMA!$O$2:$O$48,STIMA!$G$2:$G$48,EP!K$1,STIMA!$E$2:$E$48,EP!$A920)</f>
        <v>0</v>
      </c>
      <c r="L920" s="182">
        <f t="shared" si="57"/>
        <v>0</v>
      </c>
      <c r="M920" s="183">
        <f t="shared" si="58"/>
        <v>0</v>
      </c>
      <c r="N920" s="182">
        <f t="shared" si="59"/>
        <v>0</v>
      </c>
      <c r="Q920" s="184"/>
    </row>
    <row r="921" spans="1:17" ht="12" customHeight="1" x14ac:dyDescent="0.2">
      <c r="A921" s="188" t="s">
        <v>1742</v>
      </c>
      <c r="B921" s="188" t="s">
        <v>1743</v>
      </c>
      <c r="C921" s="188" t="s">
        <v>344</v>
      </c>
      <c r="D921" s="189">
        <v>2.09</v>
      </c>
      <c r="E921" s="188" t="s">
        <v>1703</v>
      </c>
      <c r="F921" s="188" t="s">
        <v>1741</v>
      </c>
      <c r="G921" s="188" t="s">
        <v>1702</v>
      </c>
      <c r="H921" s="188" t="s">
        <v>3319</v>
      </c>
      <c r="I921" s="181">
        <f>SUMIFS(STIMA!$O$2:$O$48,STIMA!$G$2:$G$48,EP!I$1,STIMA!$E$2:$E$48,EP!$A921)</f>
        <v>0</v>
      </c>
      <c r="J921" s="182">
        <f t="shared" si="56"/>
        <v>0</v>
      </c>
      <c r="K921" s="181">
        <f>SUMIFS(STIMA!$O$2:$O$48,STIMA!$G$2:$G$48,EP!K$1,STIMA!$E$2:$E$48,EP!$A921)</f>
        <v>0</v>
      </c>
      <c r="L921" s="182">
        <f t="shared" si="57"/>
        <v>0</v>
      </c>
      <c r="M921" s="183">
        <f t="shared" si="58"/>
        <v>0</v>
      </c>
      <c r="N921" s="182">
        <f t="shared" si="59"/>
        <v>0</v>
      </c>
      <c r="Q921" s="184"/>
    </row>
    <row r="922" spans="1:17" ht="12" customHeight="1" x14ac:dyDescent="0.2">
      <c r="A922" s="188" t="s">
        <v>1744</v>
      </c>
      <c r="B922" s="188" t="s">
        <v>1745</v>
      </c>
      <c r="C922" s="190" t="s">
        <v>344</v>
      </c>
      <c r="D922" s="189">
        <v>2.33</v>
      </c>
      <c r="E922" s="188" t="s">
        <v>1703</v>
      </c>
      <c r="F922" s="188" t="s">
        <v>1741</v>
      </c>
      <c r="G922" s="188" t="s">
        <v>1702</v>
      </c>
      <c r="H922" s="188" t="s">
        <v>3319</v>
      </c>
      <c r="I922" s="181">
        <f>SUMIFS(STIMA!$O$2:$O$48,STIMA!$G$2:$G$48,EP!I$1,STIMA!$E$2:$E$48,EP!$A922)</f>
        <v>0</v>
      </c>
      <c r="J922" s="182">
        <f t="shared" si="56"/>
        <v>0</v>
      </c>
      <c r="K922" s="181">
        <f>SUMIFS(STIMA!$O$2:$O$48,STIMA!$G$2:$G$48,EP!K$1,STIMA!$E$2:$E$48,EP!$A922)</f>
        <v>0</v>
      </c>
      <c r="L922" s="182">
        <f t="shared" si="57"/>
        <v>0</v>
      </c>
      <c r="M922" s="183">
        <f t="shared" si="58"/>
        <v>0</v>
      </c>
      <c r="N922" s="182">
        <f t="shared" si="59"/>
        <v>0</v>
      </c>
      <c r="Q922" s="184"/>
    </row>
    <row r="923" spans="1:17" ht="12" customHeight="1" x14ac:dyDescent="0.2">
      <c r="A923" s="188" t="s">
        <v>1746</v>
      </c>
      <c r="B923" s="188" t="s">
        <v>1747</v>
      </c>
      <c r="C923" s="188" t="s">
        <v>329</v>
      </c>
      <c r="D923" s="189">
        <v>11.48</v>
      </c>
      <c r="E923" s="188" t="s">
        <v>1703</v>
      </c>
      <c r="F923" s="188" t="s">
        <v>1748</v>
      </c>
      <c r="G923" s="188" t="s">
        <v>1702</v>
      </c>
      <c r="H923" s="188" t="s">
        <v>3319</v>
      </c>
      <c r="I923" s="181">
        <f>SUMIFS(STIMA!$O$2:$O$48,STIMA!$G$2:$G$48,EP!I$1,STIMA!$E$2:$E$48,EP!$A923)</f>
        <v>0</v>
      </c>
      <c r="J923" s="182">
        <f t="shared" si="56"/>
        <v>0</v>
      </c>
      <c r="K923" s="181">
        <f>SUMIFS(STIMA!$O$2:$O$48,STIMA!$G$2:$G$48,EP!K$1,STIMA!$E$2:$E$48,EP!$A923)</f>
        <v>0</v>
      </c>
      <c r="L923" s="182">
        <f t="shared" si="57"/>
        <v>0</v>
      </c>
      <c r="M923" s="183">
        <f t="shared" si="58"/>
        <v>0</v>
      </c>
      <c r="N923" s="182">
        <f t="shared" si="59"/>
        <v>0</v>
      </c>
      <c r="Q923" s="184"/>
    </row>
    <row r="924" spans="1:17" ht="12" customHeight="1" x14ac:dyDescent="0.2">
      <c r="A924" s="188" t="s">
        <v>1749</v>
      </c>
      <c r="B924" s="188" t="s">
        <v>1750</v>
      </c>
      <c r="C924" s="188"/>
      <c r="D924" s="189"/>
      <c r="E924" s="188" t="s">
        <v>1703</v>
      </c>
      <c r="F924" s="188" t="s">
        <v>1751</v>
      </c>
      <c r="G924" s="188" t="s">
        <v>1702</v>
      </c>
      <c r="H924" s="188" t="s">
        <v>3319</v>
      </c>
      <c r="I924" s="181">
        <f>SUMIFS(STIMA!$O$2:$O$48,STIMA!$G$2:$G$48,EP!I$1,STIMA!$E$2:$E$48,EP!$A924)</f>
        <v>0</v>
      </c>
      <c r="J924" s="182">
        <f t="shared" si="56"/>
        <v>0</v>
      </c>
      <c r="K924" s="181">
        <f>SUMIFS(STIMA!$O$2:$O$48,STIMA!$G$2:$G$48,EP!K$1,STIMA!$E$2:$E$48,EP!$A924)</f>
        <v>0</v>
      </c>
      <c r="L924" s="182">
        <f t="shared" si="57"/>
        <v>0</v>
      </c>
      <c r="M924" s="183">
        <f t="shared" si="58"/>
        <v>0</v>
      </c>
      <c r="N924" s="182">
        <f t="shared" si="59"/>
        <v>0</v>
      </c>
      <c r="Q924" s="184"/>
    </row>
    <row r="925" spans="1:17" ht="12" customHeight="1" x14ac:dyDescent="0.2">
      <c r="A925" s="188" t="s">
        <v>1752</v>
      </c>
      <c r="B925" s="188" t="s">
        <v>1753</v>
      </c>
      <c r="C925" s="188" t="s">
        <v>329</v>
      </c>
      <c r="D925" s="189">
        <v>7.34</v>
      </c>
      <c r="E925" s="188" t="s">
        <v>1703</v>
      </c>
      <c r="F925" s="188" t="s">
        <v>1751</v>
      </c>
      <c r="G925" s="188" t="s">
        <v>1702</v>
      </c>
      <c r="H925" s="188" t="s">
        <v>3319</v>
      </c>
      <c r="I925" s="181">
        <f>SUMIFS(STIMA!$O$2:$O$48,STIMA!$G$2:$G$48,EP!I$1,STIMA!$E$2:$E$48,EP!$A925)</f>
        <v>0</v>
      </c>
      <c r="J925" s="182">
        <f t="shared" si="56"/>
        <v>0</v>
      </c>
      <c r="K925" s="181">
        <f>SUMIFS(STIMA!$O$2:$O$48,STIMA!$G$2:$G$48,EP!K$1,STIMA!$E$2:$E$48,EP!$A925)</f>
        <v>0</v>
      </c>
      <c r="L925" s="182">
        <f t="shared" si="57"/>
        <v>0</v>
      </c>
      <c r="M925" s="183">
        <f t="shared" si="58"/>
        <v>0</v>
      </c>
      <c r="N925" s="182">
        <f t="shared" si="59"/>
        <v>0</v>
      </c>
      <c r="Q925" s="184"/>
    </row>
    <row r="926" spans="1:17" ht="12" customHeight="1" x14ac:dyDescent="0.2">
      <c r="A926" s="188" t="s">
        <v>1754</v>
      </c>
      <c r="B926" s="188" t="s">
        <v>1755</v>
      </c>
      <c r="C926" s="188" t="s">
        <v>329</v>
      </c>
      <c r="D926" s="189">
        <v>8.14</v>
      </c>
      <c r="E926" s="188" t="s">
        <v>1703</v>
      </c>
      <c r="F926" s="188" t="s">
        <v>1751</v>
      </c>
      <c r="G926" s="188" t="s">
        <v>1702</v>
      </c>
      <c r="H926" s="188" t="s">
        <v>3319</v>
      </c>
      <c r="I926" s="181">
        <f>SUMIFS(STIMA!$O$2:$O$48,STIMA!$G$2:$G$48,EP!I$1,STIMA!$E$2:$E$48,EP!$A926)</f>
        <v>0</v>
      </c>
      <c r="J926" s="182">
        <f t="shared" si="56"/>
        <v>0</v>
      </c>
      <c r="K926" s="181">
        <f>SUMIFS(STIMA!$O$2:$O$48,STIMA!$G$2:$G$48,EP!K$1,STIMA!$E$2:$E$48,EP!$A926)</f>
        <v>0</v>
      </c>
      <c r="L926" s="182">
        <f t="shared" si="57"/>
        <v>0</v>
      </c>
      <c r="M926" s="183">
        <f t="shared" si="58"/>
        <v>0</v>
      </c>
      <c r="N926" s="182">
        <f t="shared" si="59"/>
        <v>0</v>
      </c>
      <c r="Q926" s="184"/>
    </row>
    <row r="927" spans="1:17" ht="12" customHeight="1" x14ac:dyDescent="0.2">
      <c r="A927" s="188" t="s">
        <v>1756</v>
      </c>
      <c r="B927" s="188" t="s">
        <v>1757</v>
      </c>
      <c r="C927" s="190" t="s">
        <v>329</v>
      </c>
      <c r="D927" s="189">
        <v>12.01</v>
      </c>
      <c r="E927" s="188" t="s">
        <v>1703</v>
      </c>
      <c r="F927" s="188" t="s">
        <v>1751</v>
      </c>
      <c r="G927" s="188" t="s">
        <v>1702</v>
      </c>
      <c r="H927" s="188" t="s">
        <v>3319</v>
      </c>
      <c r="I927" s="181">
        <f>SUMIFS(STIMA!$O$2:$O$48,STIMA!$G$2:$G$48,EP!I$1,STIMA!$E$2:$E$48,EP!$A927)</f>
        <v>0</v>
      </c>
      <c r="J927" s="182">
        <f t="shared" si="56"/>
        <v>0</v>
      </c>
      <c r="K927" s="181">
        <f>SUMIFS(STIMA!$O$2:$O$48,STIMA!$G$2:$G$48,EP!K$1,STIMA!$E$2:$E$48,EP!$A927)</f>
        <v>0</v>
      </c>
      <c r="L927" s="182">
        <f t="shared" si="57"/>
        <v>0</v>
      </c>
      <c r="M927" s="183">
        <f t="shared" si="58"/>
        <v>0</v>
      </c>
      <c r="N927" s="182">
        <f t="shared" si="59"/>
        <v>0</v>
      </c>
      <c r="Q927" s="184"/>
    </row>
    <row r="928" spans="1:17" ht="12" customHeight="1" x14ac:dyDescent="0.2">
      <c r="A928" s="188" t="s">
        <v>1758</v>
      </c>
      <c r="B928" s="188" t="s">
        <v>1759</v>
      </c>
      <c r="C928" s="188" t="s">
        <v>329</v>
      </c>
      <c r="D928" s="189">
        <v>17.47</v>
      </c>
      <c r="E928" s="188" t="s">
        <v>1703</v>
      </c>
      <c r="F928" s="188" t="s">
        <v>1751</v>
      </c>
      <c r="G928" s="188" t="s">
        <v>1702</v>
      </c>
      <c r="H928" s="188" t="s">
        <v>3319</v>
      </c>
      <c r="I928" s="181">
        <f>SUMIFS(STIMA!$O$2:$O$48,STIMA!$G$2:$G$48,EP!I$1,STIMA!$E$2:$E$48,EP!$A928)</f>
        <v>0</v>
      </c>
      <c r="J928" s="182">
        <f t="shared" si="56"/>
        <v>0</v>
      </c>
      <c r="K928" s="181">
        <f>SUMIFS(STIMA!$O$2:$O$48,STIMA!$G$2:$G$48,EP!K$1,STIMA!$E$2:$E$48,EP!$A928)</f>
        <v>0</v>
      </c>
      <c r="L928" s="182">
        <f t="shared" si="57"/>
        <v>0</v>
      </c>
      <c r="M928" s="183">
        <f t="shared" si="58"/>
        <v>0</v>
      </c>
      <c r="N928" s="182">
        <f t="shared" si="59"/>
        <v>0</v>
      </c>
      <c r="Q928" s="184"/>
    </row>
    <row r="929" spans="1:17" ht="12" customHeight="1" x14ac:dyDescent="0.2">
      <c r="A929" s="188" t="s">
        <v>1760</v>
      </c>
      <c r="B929" s="188" t="s">
        <v>1761</v>
      </c>
      <c r="C929" s="188" t="s">
        <v>329</v>
      </c>
      <c r="D929" s="189">
        <v>26.64</v>
      </c>
      <c r="E929" s="188" t="s">
        <v>1703</v>
      </c>
      <c r="F929" s="188" t="s">
        <v>1751</v>
      </c>
      <c r="G929" s="188" t="s">
        <v>1702</v>
      </c>
      <c r="H929" s="188" t="s">
        <v>3319</v>
      </c>
      <c r="I929" s="181">
        <f>SUMIFS(STIMA!$O$2:$O$48,STIMA!$G$2:$G$48,EP!I$1,STIMA!$E$2:$E$48,EP!$A929)</f>
        <v>0</v>
      </c>
      <c r="J929" s="182">
        <f t="shared" si="56"/>
        <v>0</v>
      </c>
      <c r="K929" s="181">
        <f>SUMIFS(STIMA!$O$2:$O$48,STIMA!$G$2:$G$48,EP!K$1,STIMA!$E$2:$E$48,EP!$A929)</f>
        <v>0</v>
      </c>
      <c r="L929" s="182">
        <f t="shared" si="57"/>
        <v>0</v>
      </c>
      <c r="M929" s="183">
        <f t="shared" si="58"/>
        <v>0</v>
      </c>
      <c r="N929" s="182">
        <f t="shared" si="59"/>
        <v>0</v>
      </c>
      <c r="Q929" s="184"/>
    </row>
    <row r="930" spans="1:17" ht="12" customHeight="1" x14ac:dyDescent="0.2">
      <c r="A930" s="188" t="s">
        <v>1762</v>
      </c>
      <c r="B930" s="188" t="s">
        <v>1763</v>
      </c>
      <c r="C930" s="188" t="s">
        <v>329</v>
      </c>
      <c r="D930" s="189">
        <v>40.69</v>
      </c>
      <c r="E930" s="188" t="s">
        <v>1703</v>
      </c>
      <c r="F930" s="188" t="s">
        <v>1751</v>
      </c>
      <c r="G930" s="188" t="s">
        <v>1702</v>
      </c>
      <c r="H930" s="188" t="s">
        <v>3319</v>
      </c>
      <c r="I930" s="181">
        <f>SUMIFS(STIMA!$O$2:$O$48,STIMA!$G$2:$G$48,EP!I$1,STIMA!$E$2:$E$48,EP!$A930)</f>
        <v>0</v>
      </c>
      <c r="J930" s="182">
        <f t="shared" si="56"/>
        <v>0</v>
      </c>
      <c r="K930" s="181">
        <f>SUMIFS(STIMA!$O$2:$O$48,STIMA!$G$2:$G$48,EP!K$1,STIMA!$E$2:$E$48,EP!$A930)</f>
        <v>0</v>
      </c>
      <c r="L930" s="182">
        <f t="shared" si="57"/>
        <v>0</v>
      </c>
      <c r="M930" s="183">
        <f t="shared" si="58"/>
        <v>0</v>
      </c>
      <c r="N930" s="182">
        <f t="shared" si="59"/>
        <v>0</v>
      </c>
      <c r="Q930" s="184"/>
    </row>
    <row r="931" spans="1:17" ht="12" customHeight="1" x14ac:dyDescent="0.2">
      <c r="A931" s="188" t="s">
        <v>1764</v>
      </c>
      <c r="B931" s="188" t="s">
        <v>1765</v>
      </c>
      <c r="C931" s="188" t="s">
        <v>329</v>
      </c>
      <c r="D931" s="189">
        <v>64.7</v>
      </c>
      <c r="E931" s="188" t="s">
        <v>1703</v>
      </c>
      <c r="F931" s="188" t="s">
        <v>1751</v>
      </c>
      <c r="G931" s="188" t="s">
        <v>1702</v>
      </c>
      <c r="H931" s="188" t="s">
        <v>3319</v>
      </c>
      <c r="I931" s="181">
        <f>SUMIFS(STIMA!$O$2:$O$48,STIMA!$G$2:$G$48,EP!I$1,STIMA!$E$2:$E$48,EP!$A931)</f>
        <v>0</v>
      </c>
      <c r="J931" s="182">
        <f t="shared" si="56"/>
        <v>0</v>
      </c>
      <c r="K931" s="181">
        <f>SUMIFS(STIMA!$O$2:$O$48,STIMA!$G$2:$G$48,EP!K$1,STIMA!$E$2:$E$48,EP!$A931)</f>
        <v>0</v>
      </c>
      <c r="L931" s="182">
        <f t="shared" si="57"/>
        <v>0</v>
      </c>
      <c r="M931" s="183">
        <f t="shared" si="58"/>
        <v>0</v>
      </c>
      <c r="N931" s="182">
        <f t="shared" si="59"/>
        <v>0</v>
      </c>
      <c r="Q931" s="184"/>
    </row>
    <row r="932" spans="1:17" ht="12" customHeight="1" x14ac:dyDescent="0.2">
      <c r="A932" s="188" t="s">
        <v>1766</v>
      </c>
      <c r="B932" s="188" t="s">
        <v>1767</v>
      </c>
      <c r="C932" s="188" t="s">
        <v>329</v>
      </c>
      <c r="D932" s="189">
        <v>100.5</v>
      </c>
      <c r="E932" s="188" t="s">
        <v>1703</v>
      </c>
      <c r="F932" s="188" t="s">
        <v>1751</v>
      </c>
      <c r="G932" s="188" t="s">
        <v>1702</v>
      </c>
      <c r="H932" s="188" t="s">
        <v>3319</v>
      </c>
      <c r="I932" s="181">
        <f>SUMIFS(STIMA!$O$2:$O$48,STIMA!$G$2:$G$48,EP!I$1,STIMA!$E$2:$E$48,EP!$A932)</f>
        <v>0</v>
      </c>
      <c r="J932" s="182">
        <f t="shared" si="56"/>
        <v>0</v>
      </c>
      <c r="K932" s="181">
        <f>SUMIFS(STIMA!$O$2:$O$48,STIMA!$G$2:$G$48,EP!K$1,STIMA!$E$2:$E$48,EP!$A932)</f>
        <v>0</v>
      </c>
      <c r="L932" s="182">
        <f t="shared" si="57"/>
        <v>0</v>
      </c>
      <c r="M932" s="183">
        <f t="shared" si="58"/>
        <v>0</v>
      </c>
      <c r="N932" s="182">
        <f t="shared" si="59"/>
        <v>0</v>
      </c>
      <c r="Q932" s="184"/>
    </row>
    <row r="933" spans="1:17" ht="12" customHeight="1" x14ac:dyDescent="0.2">
      <c r="A933" s="188" t="s">
        <v>1768</v>
      </c>
      <c r="B933" s="188" t="s">
        <v>1769</v>
      </c>
      <c r="C933" s="188" t="s">
        <v>329</v>
      </c>
      <c r="D933" s="189">
        <v>157.6</v>
      </c>
      <c r="E933" s="188" t="s">
        <v>1703</v>
      </c>
      <c r="F933" s="188" t="s">
        <v>1751</v>
      </c>
      <c r="G933" s="188" t="s">
        <v>1702</v>
      </c>
      <c r="H933" s="188" t="s">
        <v>3319</v>
      </c>
      <c r="I933" s="181">
        <f>SUMIFS(STIMA!$O$2:$O$48,STIMA!$G$2:$G$48,EP!I$1,STIMA!$E$2:$E$48,EP!$A933)</f>
        <v>0</v>
      </c>
      <c r="J933" s="182">
        <f t="shared" si="56"/>
        <v>0</v>
      </c>
      <c r="K933" s="181">
        <f>SUMIFS(STIMA!$O$2:$O$48,STIMA!$G$2:$G$48,EP!K$1,STIMA!$E$2:$E$48,EP!$A933)</f>
        <v>0</v>
      </c>
      <c r="L933" s="182">
        <f t="shared" si="57"/>
        <v>0</v>
      </c>
      <c r="M933" s="183">
        <f t="shared" si="58"/>
        <v>0</v>
      </c>
      <c r="N933" s="182">
        <f t="shared" si="59"/>
        <v>0</v>
      </c>
      <c r="Q933" s="184"/>
    </row>
    <row r="934" spans="1:17" ht="12" customHeight="1" x14ac:dyDescent="0.2">
      <c r="A934" s="188" t="s">
        <v>1770</v>
      </c>
      <c r="B934" s="188" t="s">
        <v>1771</v>
      </c>
      <c r="C934" s="190" t="s">
        <v>329</v>
      </c>
      <c r="D934" s="189">
        <v>162.21</v>
      </c>
      <c r="E934" s="188" t="s">
        <v>1703</v>
      </c>
      <c r="F934" s="188" t="s">
        <v>1751</v>
      </c>
      <c r="G934" s="188" t="s">
        <v>1702</v>
      </c>
      <c r="H934" s="188" t="s">
        <v>3319</v>
      </c>
      <c r="I934" s="181">
        <f>SUMIFS(STIMA!$O$2:$O$48,STIMA!$G$2:$G$48,EP!I$1,STIMA!$E$2:$E$48,EP!$A934)</f>
        <v>0</v>
      </c>
      <c r="J934" s="182">
        <f t="shared" si="56"/>
        <v>0</v>
      </c>
      <c r="K934" s="181">
        <f>SUMIFS(STIMA!$O$2:$O$48,STIMA!$G$2:$G$48,EP!K$1,STIMA!$E$2:$E$48,EP!$A934)</f>
        <v>0</v>
      </c>
      <c r="L934" s="182">
        <f t="shared" si="57"/>
        <v>0</v>
      </c>
      <c r="M934" s="183">
        <f t="shared" si="58"/>
        <v>0</v>
      </c>
      <c r="N934" s="182">
        <f t="shared" si="59"/>
        <v>0</v>
      </c>
      <c r="Q934" s="184"/>
    </row>
    <row r="935" spans="1:17" ht="12" customHeight="1" x14ac:dyDescent="0.2">
      <c r="A935" s="188" t="s">
        <v>1772</v>
      </c>
      <c r="B935" s="188" t="s">
        <v>1773</v>
      </c>
      <c r="C935" s="188"/>
      <c r="D935" s="189"/>
      <c r="E935" s="188" t="s">
        <v>1703</v>
      </c>
      <c r="F935" s="188" t="s">
        <v>1774</v>
      </c>
      <c r="G935" s="188" t="s">
        <v>1702</v>
      </c>
      <c r="H935" s="188" t="s">
        <v>3319</v>
      </c>
      <c r="I935" s="181">
        <f>SUMIFS(STIMA!$O$2:$O$48,STIMA!$G$2:$G$48,EP!I$1,STIMA!$E$2:$E$48,EP!$A935)</f>
        <v>0</v>
      </c>
      <c r="J935" s="182">
        <f t="shared" si="56"/>
        <v>0</v>
      </c>
      <c r="K935" s="181">
        <f>SUMIFS(STIMA!$O$2:$O$48,STIMA!$G$2:$G$48,EP!K$1,STIMA!$E$2:$E$48,EP!$A935)</f>
        <v>0</v>
      </c>
      <c r="L935" s="182">
        <f t="shared" si="57"/>
        <v>0</v>
      </c>
      <c r="M935" s="183">
        <f t="shared" si="58"/>
        <v>0</v>
      </c>
      <c r="N935" s="182">
        <f t="shared" si="59"/>
        <v>0</v>
      </c>
      <c r="Q935" s="184"/>
    </row>
    <row r="936" spans="1:17" ht="12" customHeight="1" x14ac:dyDescent="0.2">
      <c r="A936" s="188" t="s">
        <v>1775</v>
      </c>
      <c r="B936" s="188" t="s">
        <v>1776</v>
      </c>
      <c r="C936" s="188" t="s">
        <v>329</v>
      </c>
      <c r="D936" s="189">
        <v>6.4</v>
      </c>
      <c r="E936" s="188" t="s">
        <v>1703</v>
      </c>
      <c r="F936" s="188" t="s">
        <v>1774</v>
      </c>
      <c r="G936" s="188" t="s">
        <v>1702</v>
      </c>
      <c r="H936" s="188" t="s">
        <v>3319</v>
      </c>
      <c r="I936" s="181">
        <f>SUMIFS(STIMA!$O$2:$O$48,STIMA!$G$2:$G$48,EP!I$1,STIMA!$E$2:$E$48,EP!$A936)</f>
        <v>0</v>
      </c>
      <c r="J936" s="182">
        <f t="shared" si="56"/>
        <v>0</v>
      </c>
      <c r="K936" s="181">
        <f>SUMIFS(STIMA!$O$2:$O$48,STIMA!$G$2:$G$48,EP!K$1,STIMA!$E$2:$E$48,EP!$A936)</f>
        <v>0</v>
      </c>
      <c r="L936" s="182">
        <f t="shared" si="57"/>
        <v>0</v>
      </c>
      <c r="M936" s="183">
        <f t="shared" si="58"/>
        <v>0</v>
      </c>
      <c r="N936" s="182">
        <f t="shared" si="59"/>
        <v>0</v>
      </c>
      <c r="Q936" s="184"/>
    </row>
    <row r="937" spans="1:17" ht="12" customHeight="1" x14ac:dyDescent="0.2">
      <c r="A937" s="188" t="s">
        <v>1777</v>
      </c>
      <c r="B937" s="188" t="s">
        <v>1778</v>
      </c>
      <c r="C937" s="188" t="s">
        <v>329</v>
      </c>
      <c r="D937" s="189">
        <v>8.41</v>
      </c>
      <c r="E937" s="188" t="s">
        <v>1703</v>
      </c>
      <c r="F937" s="188" t="s">
        <v>1774</v>
      </c>
      <c r="G937" s="188" t="s">
        <v>1702</v>
      </c>
      <c r="H937" s="188" t="s">
        <v>3319</v>
      </c>
      <c r="I937" s="181">
        <f>SUMIFS(STIMA!$O$2:$O$48,STIMA!$G$2:$G$48,EP!I$1,STIMA!$E$2:$E$48,EP!$A937)</f>
        <v>0</v>
      </c>
      <c r="J937" s="182">
        <f t="shared" si="56"/>
        <v>0</v>
      </c>
      <c r="K937" s="181">
        <f>SUMIFS(STIMA!$O$2:$O$48,STIMA!$G$2:$G$48,EP!K$1,STIMA!$E$2:$E$48,EP!$A937)</f>
        <v>0</v>
      </c>
      <c r="L937" s="182">
        <f t="shared" si="57"/>
        <v>0</v>
      </c>
      <c r="M937" s="183">
        <f t="shared" si="58"/>
        <v>0</v>
      </c>
      <c r="N937" s="182">
        <f t="shared" si="59"/>
        <v>0</v>
      </c>
      <c r="Q937" s="184"/>
    </row>
    <row r="938" spans="1:17" ht="12" customHeight="1" x14ac:dyDescent="0.2">
      <c r="A938" s="188" t="s">
        <v>1779</v>
      </c>
      <c r="B938" s="188" t="s">
        <v>1780</v>
      </c>
      <c r="C938" s="188" t="s">
        <v>329</v>
      </c>
      <c r="D938" s="189">
        <v>9.75</v>
      </c>
      <c r="E938" s="188" t="s">
        <v>1703</v>
      </c>
      <c r="F938" s="188" t="s">
        <v>1774</v>
      </c>
      <c r="G938" s="188" t="s">
        <v>1702</v>
      </c>
      <c r="H938" s="188" t="s">
        <v>3319</v>
      </c>
      <c r="I938" s="181">
        <f>SUMIFS(STIMA!$O$2:$O$48,STIMA!$G$2:$G$48,EP!I$1,STIMA!$E$2:$E$48,EP!$A938)</f>
        <v>0</v>
      </c>
      <c r="J938" s="182">
        <f t="shared" si="56"/>
        <v>0</v>
      </c>
      <c r="K938" s="181">
        <f>SUMIFS(STIMA!$O$2:$O$48,STIMA!$G$2:$G$48,EP!K$1,STIMA!$E$2:$E$48,EP!$A938)</f>
        <v>0</v>
      </c>
      <c r="L938" s="182">
        <f t="shared" si="57"/>
        <v>0</v>
      </c>
      <c r="M938" s="183">
        <f t="shared" si="58"/>
        <v>0</v>
      </c>
      <c r="N938" s="182">
        <f t="shared" si="59"/>
        <v>0</v>
      </c>
      <c r="Q938" s="184"/>
    </row>
    <row r="939" spans="1:17" ht="12" customHeight="1" x14ac:dyDescent="0.2">
      <c r="A939" s="188" t="s">
        <v>1781</v>
      </c>
      <c r="B939" s="188" t="s">
        <v>1782</v>
      </c>
      <c r="C939" s="188" t="s">
        <v>329</v>
      </c>
      <c r="D939" s="189">
        <v>13.1</v>
      </c>
      <c r="E939" s="188" t="s">
        <v>1703</v>
      </c>
      <c r="F939" s="188" t="s">
        <v>1774</v>
      </c>
      <c r="G939" s="188" t="s">
        <v>1702</v>
      </c>
      <c r="H939" s="188" t="s">
        <v>3319</v>
      </c>
      <c r="I939" s="181">
        <f>SUMIFS(STIMA!$O$2:$O$48,STIMA!$G$2:$G$48,EP!I$1,STIMA!$E$2:$E$48,EP!$A939)</f>
        <v>0</v>
      </c>
      <c r="J939" s="182">
        <f t="shared" si="56"/>
        <v>0</v>
      </c>
      <c r="K939" s="181">
        <f>SUMIFS(STIMA!$O$2:$O$48,STIMA!$G$2:$G$48,EP!K$1,STIMA!$E$2:$E$48,EP!$A939)</f>
        <v>0</v>
      </c>
      <c r="L939" s="182">
        <f t="shared" si="57"/>
        <v>0</v>
      </c>
      <c r="M939" s="183">
        <f t="shared" si="58"/>
        <v>0</v>
      </c>
      <c r="N939" s="182">
        <f t="shared" si="59"/>
        <v>0</v>
      </c>
      <c r="Q939" s="184"/>
    </row>
    <row r="940" spans="1:17" ht="12" customHeight="1" x14ac:dyDescent="0.2">
      <c r="A940" s="188" t="s">
        <v>1783</v>
      </c>
      <c r="B940" s="188" t="s">
        <v>1784</v>
      </c>
      <c r="C940" s="188"/>
      <c r="D940" s="189">
        <v>0</v>
      </c>
      <c r="E940" s="188" t="s">
        <v>1703</v>
      </c>
      <c r="F940" s="188" t="s">
        <v>1785</v>
      </c>
      <c r="G940" s="188" t="s">
        <v>1702</v>
      </c>
      <c r="H940" s="188" t="s">
        <v>3321</v>
      </c>
      <c r="I940" s="181">
        <f>SUMIFS(STIMA!$O$2:$O$48,STIMA!$G$2:$G$48,EP!I$1,STIMA!$E$2:$E$48,EP!$A940)</f>
        <v>0</v>
      </c>
      <c r="J940" s="182">
        <f t="shared" si="56"/>
        <v>0</v>
      </c>
      <c r="K940" s="181">
        <f>SUMIFS(STIMA!$O$2:$O$48,STIMA!$G$2:$G$48,EP!K$1,STIMA!$E$2:$E$48,EP!$A940)</f>
        <v>0</v>
      </c>
      <c r="L940" s="182">
        <f t="shared" si="57"/>
        <v>0</v>
      </c>
      <c r="M940" s="183">
        <f t="shared" si="58"/>
        <v>0</v>
      </c>
      <c r="N940" s="182">
        <f t="shared" si="59"/>
        <v>0</v>
      </c>
      <c r="Q940" s="184"/>
    </row>
    <row r="941" spans="1:17" ht="12" customHeight="1" x14ac:dyDescent="0.2">
      <c r="A941" s="188" t="s">
        <v>1786</v>
      </c>
      <c r="B941" s="188" t="s">
        <v>1787</v>
      </c>
      <c r="C941" s="188" t="s">
        <v>329</v>
      </c>
      <c r="D941" s="189">
        <v>73.739999999999995</v>
      </c>
      <c r="E941" s="188" t="s">
        <v>1703</v>
      </c>
      <c r="F941" s="188" t="s">
        <v>1785</v>
      </c>
      <c r="G941" s="188" t="s">
        <v>1702</v>
      </c>
      <c r="H941" s="188" t="s">
        <v>3321</v>
      </c>
      <c r="I941" s="181">
        <f>SUMIFS(STIMA!$O$2:$O$48,STIMA!$G$2:$G$48,EP!I$1,STIMA!$E$2:$E$48,EP!$A941)</f>
        <v>0</v>
      </c>
      <c r="J941" s="182">
        <f t="shared" si="56"/>
        <v>0</v>
      </c>
      <c r="K941" s="181">
        <f>SUMIFS(STIMA!$O$2:$O$48,STIMA!$G$2:$G$48,EP!K$1,STIMA!$E$2:$E$48,EP!$A941)</f>
        <v>0</v>
      </c>
      <c r="L941" s="182">
        <f t="shared" si="57"/>
        <v>0</v>
      </c>
      <c r="M941" s="183">
        <f t="shared" si="58"/>
        <v>0</v>
      </c>
      <c r="N941" s="182">
        <f t="shared" si="59"/>
        <v>0</v>
      </c>
      <c r="Q941" s="184"/>
    </row>
    <row r="942" spans="1:17" ht="12" customHeight="1" x14ac:dyDescent="0.2">
      <c r="A942" s="188" t="s">
        <v>1788</v>
      </c>
      <c r="B942" s="188" t="s">
        <v>1789</v>
      </c>
      <c r="C942" s="188" t="s">
        <v>329</v>
      </c>
      <c r="D942" s="189">
        <v>216.03</v>
      </c>
      <c r="E942" s="188" t="s">
        <v>1703</v>
      </c>
      <c r="F942" s="188" t="s">
        <v>1785</v>
      </c>
      <c r="G942" s="188" t="s">
        <v>1702</v>
      </c>
      <c r="H942" s="188" t="s">
        <v>3321</v>
      </c>
      <c r="I942" s="181">
        <f>SUMIFS(STIMA!$O$2:$O$48,STIMA!$G$2:$G$48,EP!I$1,STIMA!$E$2:$E$48,EP!$A942)</f>
        <v>0</v>
      </c>
      <c r="J942" s="182">
        <f t="shared" si="56"/>
        <v>0</v>
      </c>
      <c r="K942" s="181">
        <f>SUMIFS(STIMA!$O$2:$O$48,STIMA!$G$2:$G$48,EP!K$1,STIMA!$E$2:$E$48,EP!$A942)</f>
        <v>0</v>
      </c>
      <c r="L942" s="182">
        <f t="shared" si="57"/>
        <v>0</v>
      </c>
      <c r="M942" s="183">
        <f t="shared" si="58"/>
        <v>0</v>
      </c>
      <c r="N942" s="182">
        <f t="shared" si="59"/>
        <v>0</v>
      </c>
      <c r="Q942" s="184"/>
    </row>
    <row r="943" spans="1:17" ht="12" customHeight="1" x14ac:dyDescent="0.2">
      <c r="A943" s="188" t="s">
        <v>1790</v>
      </c>
      <c r="B943" s="188" t="s">
        <v>1791</v>
      </c>
      <c r="C943" s="188" t="s">
        <v>329</v>
      </c>
      <c r="D943" s="189">
        <v>475.22</v>
      </c>
      <c r="E943" s="188" t="s">
        <v>1703</v>
      </c>
      <c r="F943" s="188" t="s">
        <v>1785</v>
      </c>
      <c r="G943" s="188" t="s">
        <v>1702</v>
      </c>
      <c r="H943" s="188" t="s">
        <v>3321</v>
      </c>
      <c r="I943" s="181">
        <f>SUMIFS(STIMA!$O$2:$O$48,STIMA!$G$2:$G$48,EP!I$1,STIMA!$E$2:$E$48,EP!$A943)</f>
        <v>0</v>
      </c>
      <c r="J943" s="182">
        <f t="shared" si="56"/>
        <v>0</v>
      </c>
      <c r="K943" s="181">
        <f>SUMIFS(STIMA!$O$2:$O$48,STIMA!$G$2:$G$48,EP!K$1,STIMA!$E$2:$E$48,EP!$A943)</f>
        <v>0</v>
      </c>
      <c r="L943" s="182">
        <f t="shared" si="57"/>
        <v>0</v>
      </c>
      <c r="M943" s="183">
        <f t="shared" si="58"/>
        <v>0</v>
      </c>
      <c r="N943" s="182">
        <f t="shared" si="59"/>
        <v>0</v>
      </c>
      <c r="Q943" s="184"/>
    </row>
    <row r="944" spans="1:17" ht="12" customHeight="1" x14ac:dyDescent="0.2">
      <c r="A944" s="188" t="s">
        <v>1792</v>
      </c>
      <c r="B944" s="188" t="s">
        <v>1793</v>
      </c>
      <c r="C944" s="188" t="s">
        <v>329</v>
      </c>
      <c r="D944" s="189">
        <v>1111.4000000000001</v>
      </c>
      <c r="E944" s="188" t="s">
        <v>1703</v>
      </c>
      <c r="F944" s="188" t="s">
        <v>1785</v>
      </c>
      <c r="G944" s="188" t="s">
        <v>1702</v>
      </c>
      <c r="H944" s="188" t="s">
        <v>3321</v>
      </c>
      <c r="I944" s="181">
        <f>SUMIFS(STIMA!$O$2:$O$48,STIMA!$G$2:$G$48,EP!I$1,STIMA!$E$2:$E$48,EP!$A944)</f>
        <v>0</v>
      </c>
      <c r="J944" s="182">
        <f t="shared" si="56"/>
        <v>0</v>
      </c>
      <c r="K944" s="181">
        <f>SUMIFS(STIMA!$O$2:$O$48,STIMA!$G$2:$G$48,EP!K$1,STIMA!$E$2:$E$48,EP!$A944)</f>
        <v>0</v>
      </c>
      <c r="L944" s="182">
        <f t="shared" si="57"/>
        <v>0</v>
      </c>
      <c r="M944" s="183">
        <f t="shared" si="58"/>
        <v>0</v>
      </c>
      <c r="N944" s="182">
        <f t="shared" si="59"/>
        <v>0</v>
      </c>
      <c r="Q944" s="184"/>
    </row>
    <row r="945" spans="1:17" ht="12" customHeight="1" x14ac:dyDescent="0.2">
      <c r="A945" s="188" t="s">
        <v>1794</v>
      </c>
      <c r="B945" s="188" t="s">
        <v>1795</v>
      </c>
      <c r="C945" s="190"/>
      <c r="D945" s="189">
        <v>0</v>
      </c>
      <c r="E945" s="188" t="s">
        <v>1703</v>
      </c>
      <c r="F945" s="188" t="s">
        <v>1785</v>
      </c>
      <c r="G945" s="188" t="s">
        <v>1702</v>
      </c>
      <c r="H945" s="188" t="s">
        <v>3321</v>
      </c>
      <c r="I945" s="181">
        <f>SUMIFS(STIMA!$O$2:$O$48,STIMA!$G$2:$G$48,EP!I$1,STIMA!$E$2:$E$48,EP!$A945)</f>
        <v>0</v>
      </c>
      <c r="J945" s="182">
        <f t="shared" si="56"/>
        <v>0</v>
      </c>
      <c r="K945" s="181">
        <f>SUMIFS(STIMA!$O$2:$O$48,STIMA!$G$2:$G$48,EP!K$1,STIMA!$E$2:$E$48,EP!$A945)</f>
        <v>0</v>
      </c>
      <c r="L945" s="182">
        <f t="shared" si="57"/>
        <v>0</v>
      </c>
      <c r="M945" s="183">
        <f t="shared" si="58"/>
        <v>0</v>
      </c>
      <c r="N945" s="182">
        <f t="shared" si="59"/>
        <v>0</v>
      </c>
      <c r="Q945" s="184"/>
    </row>
    <row r="946" spans="1:17" ht="12" customHeight="1" x14ac:dyDescent="0.2">
      <c r="A946" s="188" t="s">
        <v>1796</v>
      </c>
      <c r="B946" s="188" t="s">
        <v>1791</v>
      </c>
      <c r="C946" s="188" t="s">
        <v>427</v>
      </c>
      <c r="D946" s="189">
        <v>580.11</v>
      </c>
      <c r="E946" s="188" t="s">
        <v>1703</v>
      </c>
      <c r="F946" s="188" t="s">
        <v>1785</v>
      </c>
      <c r="G946" s="188" t="s">
        <v>1702</v>
      </c>
      <c r="H946" s="188" t="s">
        <v>3321</v>
      </c>
      <c r="I946" s="181">
        <f>SUMIFS(STIMA!$O$2:$O$48,STIMA!$G$2:$G$48,EP!I$1,STIMA!$E$2:$E$48,EP!$A946)</f>
        <v>0</v>
      </c>
      <c r="J946" s="182">
        <f t="shared" si="56"/>
        <v>0</v>
      </c>
      <c r="K946" s="181">
        <f>SUMIFS(STIMA!$O$2:$O$48,STIMA!$G$2:$G$48,EP!K$1,STIMA!$E$2:$E$48,EP!$A946)</f>
        <v>0</v>
      </c>
      <c r="L946" s="182">
        <f t="shared" si="57"/>
        <v>0</v>
      </c>
      <c r="M946" s="183">
        <f t="shared" si="58"/>
        <v>0</v>
      </c>
      <c r="N946" s="182">
        <f t="shared" si="59"/>
        <v>0</v>
      </c>
      <c r="Q946" s="184"/>
    </row>
    <row r="947" spans="1:17" ht="12" customHeight="1" x14ac:dyDescent="0.2">
      <c r="A947" s="188" t="s">
        <v>1797</v>
      </c>
      <c r="B947" s="188" t="s">
        <v>1793</v>
      </c>
      <c r="C947" s="188" t="s">
        <v>427</v>
      </c>
      <c r="D947" s="189">
        <v>1123.8699999999999</v>
      </c>
      <c r="E947" s="188" t="s">
        <v>1703</v>
      </c>
      <c r="F947" s="188" t="s">
        <v>1785</v>
      </c>
      <c r="G947" s="188" t="s">
        <v>1702</v>
      </c>
      <c r="H947" s="188" t="s">
        <v>3321</v>
      </c>
      <c r="I947" s="181">
        <f>SUMIFS(STIMA!$O$2:$O$48,STIMA!$G$2:$G$48,EP!I$1,STIMA!$E$2:$E$48,EP!$A947)</f>
        <v>0</v>
      </c>
      <c r="J947" s="182">
        <f t="shared" si="56"/>
        <v>0</v>
      </c>
      <c r="K947" s="181">
        <f>SUMIFS(STIMA!$O$2:$O$48,STIMA!$G$2:$G$48,EP!K$1,STIMA!$E$2:$E$48,EP!$A947)</f>
        <v>0</v>
      </c>
      <c r="L947" s="182">
        <f t="shared" si="57"/>
        <v>0</v>
      </c>
      <c r="M947" s="183">
        <f t="shared" si="58"/>
        <v>0</v>
      </c>
      <c r="N947" s="182">
        <f t="shared" si="59"/>
        <v>0</v>
      </c>
      <c r="Q947" s="184"/>
    </row>
    <row r="948" spans="1:17" ht="12" customHeight="1" x14ac:dyDescent="0.2">
      <c r="A948" s="188" t="s">
        <v>1798</v>
      </c>
      <c r="B948" s="188" t="s">
        <v>1799</v>
      </c>
      <c r="C948" s="188"/>
      <c r="D948" s="189">
        <v>0</v>
      </c>
      <c r="E948" s="188" t="s">
        <v>1703</v>
      </c>
      <c r="F948" s="188" t="s">
        <v>1800</v>
      </c>
      <c r="G948" s="188" t="s">
        <v>1702</v>
      </c>
      <c r="H948" s="188" t="s">
        <v>3321</v>
      </c>
      <c r="I948" s="181">
        <f>SUMIFS(STIMA!$O$2:$O$48,STIMA!$G$2:$G$48,EP!I$1,STIMA!$E$2:$E$48,EP!$A948)</f>
        <v>0</v>
      </c>
      <c r="J948" s="182">
        <f t="shared" si="56"/>
        <v>0</v>
      </c>
      <c r="K948" s="181">
        <f>SUMIFS(STIMA!$O$2:$O$48,STIMA!$G$2:$G$48,EP!K$1,STIMA!$E$2:$E$48,EP!$A948)</f>
        <v>0</v>
      </c>
      <c r="L948" s="182">
        <f t="shared" si="57"/>
        <v>0</v>
      </c>
      <c r="M948" s="183">
        <f t="shared" si="58"/>
        <v>0</v>
      </c>
      <c r="N948" s="182">
        <f t="shared" si="59"/>
        <v>0</v>
      </c>
      <c r="Q948" s="184"/>
    </row>
    <row r="949" spans="1:17" ht="12" customHeight="1" x14ac:dyDescent="0.2">
      <c r="A949" s="188" t="s">
        <v>1801</v>
      </c>
      <c r="B949" s="188" t="s">
        <v>1802</v>
      </c>
      <c r="C949" s="188" t="s">
        <v>329</v>
      </c>
      <c r="D949" s="189">
        <v>11.68</v>
      </c>
      <c r="E949" s="188" t="s">
        <v>1703</v>
      </c>
      <c r="F949" s="188" t="s">
        <v>1800</v>
      </c>
      <c r="G949" s="188" t="s">
        <v>1702</v>
      </c>
      <c r="H949" s="188" t="s">
        <v>3321</v>
      </c>
      <c r="I949" s="181">
        <f>SUMIFS(STIMA!$O$2:$O$48,STIMA!$G$2:$G$48,EP!I$1,STIMA!$E$2:$E$48,EP!$A949)</f>
        <v>0</v>
      </c>
      <c r="J949" s="182">
        <f t="shared" si="56"/>
        <v>0</v>
      </c>
      <c r="K949" s="181">
        <f>SUMIFS(STIMA!$O$2:$O$48,STIMA!$G$2:$G$48,EP!K$1,STIMA!$E$2:$E$48,EP!$A949)</f>
        <v>0</v>
      </c>
      <c r="L949" s="182">
        <f t="shared" si="57"/>
        <v>0</v>
      </c>
      <c r="M949" s="183">
        <f t="shared" si="58"/>
        <v>0</v>
      </c>
      <c r="N949" s="182">
        <f t="shared" si="59"/>
        <v>0</v>
      </c>
      <c r="Q949" s="184"/>
    </row>
    <row r="950" spans="1:17" ht="12" customHeight="1" x14ac:dyDescent="0.2">
      <c r="A950" s="188" t="s">
        <v>1803</v>
      </c>
      <c r="B950" s="188" t="s">
        <v>1804</v>
      </c>
      <c r="C950" s="188" t="s">
        <v>329</v>
      </c>
      <c r="D950" s="189">
        <v>15.4</v>
      </c>
      <c r="E950" s="188" t="s">
        <v>1703</v>
      </c>
      <c r="F950" s="188" t="s">
        <v>1800</v>
      </c>
      <c r="G950" s="188" t="s">
        <v>1702</v>
      </c>
      <c r="H950" s="188" t="s">
        <v>3321</v>
      </c>
      <c r="I950" s="181">
        <f>SUMIFS(STIMA!$O$2:$O$48,STIMA!$G$2:$G$48,EP!I$1,STIMA!$E$2:$E$48,EP!$A950)</f>
        <v>0</v>
      </c>
      <c r="J950" s="182">
        <f t="shared" si="56"/>
        <v>0</v>
      </c>
      <c r="K950" s="181">
        <f>SUMIFS(STIMA!$O$2:$O$48,STIMA!$G$2:$G$48,EP!K$1,STIMA!$E$2:$E$48,EP!$A950)</f>
        <v>0</v>
      </c>
      <c r="L950" s="182">
        <f t="shared" si="57"/>
        <v>0</v>
      </c>
      <c r="M950" s="183">
        <f t="shared" si="58"/>
        <v>0</v>
      </c>
      <c r="N950" s="182">
        <f t="shared" si="59"/>
        <v>0</v>
      </c>
      <c r="Q950" s="184"/>
    </row>
    <row r="951" spans="1:17" ht="12" customHeight="1" x14ac:dyDescent="0.2">
      <c r="A951" s="188" t="s">
        <v>1805</v>
      </c>
      <c r="B951" s="188" t="s">
        <v>1806</v>
      </c>
      <c r="C951" s="190" t="s">
        <v>329</v>
      </c>
      <c r="D951" s="189">
        <v>22.37</v>
      </c>
      <c r="E951" s="188" t="s">
        <v>1703</v>
      </c>
      <c r="F951" s="188" t="s">
        <v>1800</v>
      </c>
      <c r="G951" s="188" t="s">
        <v>1702</v>
      </c>
      <c r="H951" s="188" t="s">
        <v>3321</v>
      </c>
      <c r="I951" s="181">
        <f>SUMIFS(STIMA!$O$2:$O$48,STIMA!$G$2:$G$48,EP!I$1,STIMA!$E$2:$E$48,EP!$A951)</f>
        <v>0</v>
      </c>
      <c r="J951" s="182">
        <f t="shared" si="56"/>
        <v>0</v>
      </c>
      <c r="K951" s="181">
        <f>SUMIFS(STIMA!$O$2:$O$48,STIMA!$G$2:$G$48,EP!K$1,STIMA!$E$2:$E$48,EP!$A951)</f>
        <v>0</v>
      </c>
      <c r="L951" s="182">
        <f t="shared" si="57"/>
        <v>0</v>
      </c>
      <c r="M951" s="183">
        <f t="shared" si="58"/>
        <v>0</v>
      </c>
      <c r="N951" s="182">
        <f t="shared" si="59"/>
        <v>0</v>
      </c>
      <c r="Q951" s="184"/>
    </row>
    <row r="952" spans="1:17" ht="12" customHeight="1" x14ac:dyDescent="0.2">
      <c r="A952" s="188" t="s">
        <v>1807</v>
      </c>
      <c r="B952" s="188" t="s">
        <v>1808</v>
      </c>
      <c r="C952" s="188" t="s">
        <v>329</v>
      </c>
      <c r="D952" s="189">
        <v>30.18</v>
      </c>
      <c r="E952" s="188" t="s">
        <v>1703</v>
      </c>
      <c r="F952" s="188" t="s">
        <v>1800</v>
      </c>
      <c r="G952" s="188" t="s">
        <v>1702</v>
      </c>
      <c r="H952" s="188" t="s">
        <v>3321</v>
      </c>
      <c r="I952" s="181">
        <f>SUMIFS(STIMA!$O$2:$O$48,STIMA!$G$2:$G$48,EP!I$1,STIMA!$E$2:$E$48,EP!$A952)</f>
        <v>0</v>
      </c>
      <c r="J952" s="182">
        <f t="shared" si="56"/>
        <v>0</v>
      </c>
      <c r="K952" s="181">
        <f>SUMIFS(STIMA!$O$2:$O$48,STIMA!$G$2:$G$48,EP!K$1,STIMA!$E$2:$E$48,EP!$A952)</f>
        <v>0</v>
      </c>
      <c r="L952" s="182">
        <f t="shared" si="57"/>
        <v>0</v>
      </c>
      <c r="M952" s="183">
        <f t="shared" si="58"/>
        <v>0</v>
      </c>
      <c r="N952" s="182">
        <f t="shared" si="59"/>
        <v>0</v>
      </c>
      <c r="Q952" s="184"/>
    </row>
    <row r="953" spans="1:17" ht="12" customHeight="1" x14ac:dyDescent="0.2">
      <c r="A953" s="188" t="s">
        <v>1809</v>
      </c>
      <c r="B953" s="188" t="s">
        <v>1810</v>
      </c>
      <c r="C953" s="188" t="s">
        <v>329</v>
      </c>
      <c r="D953" s="189">
        <v>44.85</v>
      </c>
      <c r="E953" s="188" t="s">
        <v>1703</v>
      </c>
      <c r="F953" s="188" t="s">
        <v>1800</v>
      </c>
      <c r="G953" s="188" t="s">
        <v>1702</v>
      </c>
      <c r="H953" s="188" t="s">
        <v>3321</v>
      </c>
      <c r="I953" s="181">
        <f>SUMIFS(STIMA!$O$2:$O$48,STIMA!$G$2:$G$48,EP!I$1,STIMA!$E$2:$E$48,EP!$A953)</f>
        <v>0</v>
      </c>
      <c r="J953" s="182">
        <f t="shared" si="56"/>
        <v>0</v>
      </c>
      <c r="K953" s="181">
        <f>SUMIFS(STIMA!$O$2:$O$48,STIMA!$G$2:$G$48,EP!K$1,STIMA!$E$2:$E$48,EP!$A953)</f>
        <v>0</v>
      </c>
      <c r="L953" s="182">
        <f t="shared" si="57"/>
        <v>0</v>
      </c>
      <c r="M953" s="183">
        <f t="shared" si="58"/>
        <v>0</v>
      </c>
      <c r="N953" s="182">
        <f t="shared" si="59"/>
        <v>0</v>
      </c>
      <c r="Q953" s="184"/>
    </row>
    <row r="954" spans="1:17" ht="12" customHeight="1" x14ac:dyDescent="0.2">
      <c r="A954" s="188" t="s">
        <v>1811</v>
      </c>
      <c r="B954" s="188" t="s">
        <v>1812</v>
      </c>
      <c r="C954" s="188" t="s">
        <v>329</v>
      </c>
      <c r="D954" s="189">
        <v>72.53</v>
      </c>
      <c r="E954" s="188" t="s">
        <v>1703</v>
      </c>
      <c r="F954" s="188" t="s">
        <v>1800</v>
      </c>
      <c r="G954" s="188" t="s">
        <v>1702</v>
      </c>
      <c r="H954" s="188" t="s">
        <v>3321</v>
      </c>
      <c r="I954" s="181">
        <f>SUMIFS(STIMA!$O$2:$O$48,STIMA!$G$2:$G$48,EP!I$1,STIMA!$E$2:$E$48,EP!$A954)</f>
        <v>0</v>
      </c>
      <c r="J954" s="182">
        <f t="shared" si="56"/>
        <v>0</v>
      </c>
      <c r="K954" s="181">
        <f>SUMIFS(STIMA!$O$2:$O$48,STIMA!$G$2:$G$48,EP!K$1,STIMA!$E$2:$E$48,EP!$A954)</f>
        <v>0</v>
      </c>
      <c r="L954" s="182">
        <f t="shared" si="57"/>
        <v>0</v>
      </c>
      <c r="M954" s="183">
        <f t="shared" si="58"/>
        <v>0</v>
      </c>
      <c r="N954" s="182">
        <f t="shared" si="59"/>
        <v>0</v>
      </c>
      <c r="Q954" s="184"/>
    </row>
    <row r="955" spans="1:17" ht="12" customHeight="1" x14ac:dyDescent="0.2">
      <c r="A955" s="188" t="s">
        <v>1813</v>
      </c>
      <c r="B955" s="188" t="s">
        <v>1814</v>
      </c>
      <c r="C955" s="188" t="s">
        <v>329</v>
      </c>
      <c r="D955" s="189">
        <v>107.89</v>
      </c>
      <c r="E955" s="188" t="s">
        <v>1703</v>
      </c>
      <c r="F955" s="188" t="s">
        <v>1800</v>
      </c>
      <c r="G955" s="188" t="s">
        <v>1702</v>
      </c>
      <c r="H955" s="188" t="s">
        <v>3321</v>
      </c>
      <c r="I955" s="181">
        <f>SUMIFS(STIMA!$O$2:$O$48,STIMA!$G$2:$G$48,EP!I$1,STIMA!$E$2:$E$48,EP!$A955)</f>
        <v>0</v>
      </c>
      <c r="J955" s="182">
        <f t="shared" si="56"/>
        <v>0</v>
      </c>
      <c r="K955" s="181">
        <f>SUMIFS(STIMA!$O$2:$O$48,STIMA!$G$2:$G$48,EP!K$1,STIMA!$E$2:$E$48,EP!$A955)</f>
        <v>0</v>
      </c>
      <c r="L955" s="182">
        <f t="shared" si="57"/>
        <v>0</v>
      </c>
      <c r="M955" s="183">
        <f t="shared" si="58"/>
        <v>0</v>
      </c>
      <c r="N955" s="182">
        <f t="shared" si="59"/>
        <v>0</v>
      </c>
      <c r="Q955" s="184"/>
    </row>
    <row r="956" spans="1:17" ht="12" customHeight="1" x14ac:dyDescent="0.2">
      <c r="A956" s="188" t="s">
        <v>1815</v>
      </c>
      <c r="B956" s="188" t="s">
        <v>1816</v>
      </c>
      <c r="C956" s="188" t="s">
        <v>329</v>
      </c>
      <c r="D956" s="189">
        <v>266.83</v>
      </c>
      <c r="E956" s="188" t="s">
        <v>1703</v>
      </c>
      <c r="F956" s="188" t="s">
        <v>1800</v>
      </c>
      <c r="G956" s="188" t="s">
        <v>1702</v>
      </c>
      <c r="H956" s="188" t="s">
        <v>3321</v>
      </c>
      <c r="I956" s="181">
        <f>SUMIFS(STIMA!$O$2:$O$48,STIMA!$G$2:$G$48,EP!I$1,STIMA!$E$2:$E$48,EP!$A956)</f>
        <v>0</v>
      </c>
      <c r="J956" s="182">
        <f t="shared" si="56"/>
        <v>0</v>
      </c>
      <c r="K956" s="181">
        <f>SUMIFS(STIMA!$O$2:$O$48,STIMA!$G$2:$G$48,EP!K$1,STIMA!$E$2:$E$48,EP!$A956)</f>
        <v>0</v>
      </c>
      <c r="L956" s="182">
        <f t="shared" si="57"/>
        <v>0</v>
      </c>
      <c r="M956" s="183">
        <f t="shared" si="58"/>
        <v>0</v>
      </c>
      <c r="N956" s="182">
        <f t="shared" si="59"/>
        <v>0</v>
      </c>
      <c r="Q956" s="184"/>
    </row>
    <row r="957" spans="1:17" ht="12" customHeight="1" x14ac:dyDescent="0.2">
      <c r="A957" s="188" t="s">
        <v>1817</v>
      </c>
      <c r="B957" s="188" t="s">
        <v>1818</v>
      </c>
      <c r="C957" s="190"/>
      <c r="D957" s="189"/>
      <c r="E957" s="188" t="s">
        <v>1703</v>
      </c>
      <c r="F957" s="188" t="s">
        <v>1800</v>
      </c>
      <c r="G957" s="188" t="s">
        <v>1702</v>
      </c>
      <c r="H957" s="188" t="s">
        <v>3321</v>
      </c>
      <c r="I957" s="181">
        <f>SUMIFS(STIMA!$O$2:$O$48,STIMA!$G$2:$G$48,EP!I$1,STIMA!$E$2:$E$48,EP!$A957)</f>
        <v>0</v>
      </c>
      <c r="J957" s="182">
        <f t="shared" si="56"/>
        <v>0</v>
      </c>
      <c r="K957" s="181">
        <f>SUMIFS(STIMA!$O$2:$O$48,STIMA!$G$2:$G$48,EP!K$1,STIMA!$E$2:$E$48,EP!$A957)</f>
        <v>0</v>
      </c>
      <c r="L957" s="182">
        <f t="shared" si="57"/>
        <v>0</v>
      </c>
      <c r="M957" s="183">
        <f t="shared" si="58"/>
        <v>0</v>
      </c>
      <c r="N957" s="182">
        <f t="shared" si="59"/>
        <v>0</v>
      </c>
      <c r="Q957" s="184"/>
    </row>
    <row r="958" spans="1:17" ht="12" customHeight="1" x14ac:dyDescent="0.2">
      <c r="A958" s="188" t="s">
        <v>1819</v>
      </c>
      <c r="B958" s="188" t="s">
        <v>1804</v>
      </c>
      <c r="C958" s="188" t="s">
        <v>329</v>
      </c>
      <c r="D958" s="189">
        <v>23.77</v>
      </c>
      <c r="E958" s="188" t="s">
        <v>1703</v>
      </c>
      <c r="F958" s="188" t="s">
        <v>1800</v>
      </c>
      <c r="G958" s="188" t="s">
        <v>1702</v>
      </c>
      <c r="H958" s="188" t="s">
        <v>3321</v>
      </c>
      <c r="I958" s="181">
        <f>SUMIFS(STIMA!$O$2:$O$48,STIMA!$G$2:$G$48,EP!I$1,STIMA!$E$2:$E$48,EP!$A958)</f>
        <v>0</v>
      </c>
      <c r="J958" s="182">
        <f t="shared" si="56"/>
        <v>0</v>
      </c>
      <c r="K958" s="181">
        <f>SUMIFS(STIMA!$O$2:$O$48,STIMA!$G$2:$G$48,EP!K$1,STIMA!$E$2:$E$48,EP!$A958)</f>
        <v>0</v>
      </c>
      <c r="L958" s="182">
        <f t="shared" si="57"/>
        <v>0</v>
      </c>
      <c r="M958" s="183">
        <f t="shared" si="58"/>
        <v>0</v>
      </c>
      <c r="N958" s="182">
        <f t="shared" si="59"/>
        <v>0</v>
      </c>
      <c r="Q958" s="184"/>
    </row>
    <row r="959" spans="1:17" ht="12" customHeight="1" x14ac:dyDescent="0.2">
      <c r="A959" s="188" t="s">
        <v>1820</v>
      </c>
      <c r="B959" s="188" t="s">
        <v>1821</v>
      </c>
      <c r="C959" s="188"/>
      <c r="D959" s="189"/>
      <c r="E959" s="188" t="s">
        <v>1822</v>
      </c>
      <c r="F959" s="188" t="s">
        <v>1823</v>
      </c>
      <c r="G959" s="188" t="s">
        <v>1702</v>
      </c>
      <c r="H959" s="188" t="s">
        <v>3319</v>
      </c>
      <c r="I959" s="181">
        <f>SUMIFS(STIMA!$O$2:$O$48,STIMA!$G$2:$G$48,EP!I$1,STIMA!$E$2:$E$48,EP!$A959)</f>
        <v>0</v>
      </c>
      <c r="J959" s="182">
        <f t="shared" si="56"/>
        <v>0</v>
      </c>
      <c r="K959" s="181">
        <f>SUMIFS(STIMA!$O$2:$O$48,STIMA!$G$2:$G$48,EP!K$1,STIMA!$E$2:$E$48,EP!$A959)</f>
        <v>0</v>
      </c>
      <c r="L959" s="182">
        <f t="shared" si="57"/>
        <v>0</v>
      </c>
      <c r="M959" s="183">
        <f t="shared" si="58"/>
        <v>0</v>
      </c>
      <c r="N959" s="182">
        <f t="shared" si="59"/>
        <v>0</v>
      </c>
      <c r="Q959" s="186"/>
    </row>
    <row r="960" spans="1:17" ht="12" customHeight="1" x14ac:dyDescent="0.2">
      <c r="A960" s="188" t="s">
        <v>1824</v>
      </c>
      <c r="B960" s="188" t="s">
        <v>1825</v>
      </c>
      <c r="C960" s="188" t="s">
        <v>329</v>
      </c>
      <c r="D960" s="189">
        <v>19.73</v>
      </c>
      <c r="E960" s="188" t="s">
        <v>1822</v>
      </c>
      <c r="F960" s="188" t="s">
        <v>1823</v>
      </c>
      <c r="G960" s="188" t="s">
        <v>1702</v>
      </c>
      <c r="H960" s="188" t="s">
        <v>3319</v>
      </c>
      <c r="I960" s="181">
        <f>SUMIFS(STIMA!$O$2:$O$48,STIMA!$G$2:$G$48,EP!I$1,STIMA!$E$2:$E$48,EP!$A960)</f>
        <v>24.744906612896319</v>
      </c>
      <c r="J960" s="182">
        <f t="shared" si="56"/>
        <v>4.0222629972539448E-3</v>
      </c>
      <c r="K960" s="181">
        <f>SUMIFS(STIMA!$O$2:$O$48,STIMA!$G$2:$G$48,EP!K$1,STIMA!$E$2:$E$48,EP!$A960)</f>
        <v>0</v>
      </c>
      <c r="L960" s="182">
        <f t="shared" si="57"/>
        <v>0</v>
      </c>
      <c r="M960" s="183">
        <f t="shared" si="58"/>
        <v>24.744906612896319</v>
      </c>
      <c r="N960" s="182">
        <f t="shared" si="59"/>
        <v>3.6432373548258919E-3</v>
      </c>
      <c r="Q960" s="184"/>
    </row>
    <row r="961" spans="1:17" ht="12" customHeight="1" x14ac:dyDescent="0.2">
      <c r="A961" s="188" t="s">
        <v>1826</v>
      </c>
      <c r="B961" s="188" t="s">
        <v>1827</v>
      </c>
      <c r="C961" s="188" t="s">
        <v>329</v>
      </c>
      <c r="D961" s="189">
        <v>16.71</v>
      </c>
      <c r="E961" s="188" t="s">
        <v>1822</v>
      </c>
      <c r="F961" s="188" t="s">
        <v>1823</v>
      </c>
      <c r="G961" s="188" t="s">
        <v>1702</v>
      </c>
      <c r="H961" s="188" t="s">
        <v>3319</v>
      </c>
      <c r="I961" s="181">
        <f>SUMIFS(STIMA!$O$2:$O$48,STIMA!$G$2:$G$48,EP!I$1,STIMA!$E$2:$E$48,EP!$A961)</f>
        <v>0</v>
      </c>
      <c r="J961" s="182">
        <f t="shared" si="56"/>
        <v>0</v>
      </c>
      <c r="K961" s="181">
        <f>SUMIFS(STIMA!$O$2:$O$48,STIMA!$G$2:$G$48,EP!K$1,STIMA!$E$2:$E$48,EP!$A961)</f>
        <v>0</v>
      </c>
      <c r="L961" s="182">
        <f t="shared" si="57"/>
        <v>0</v>
      </c>
      <c r="M961" s="183">
        <f t="shared" si="58"/>
        <v>0</v>
      </c>
      <c r="N961" s="182">
        <f t="shared" si="59"/>
        <v>0</v>
      </c>
      <c r="Q961" s="184"/>
    </row>
    <row r="962" spans="1:17" ht="12" customHeight="1" x14ac:dyDescent="0.2">
      <c r="A962" s="188" t="s">
        <v>1828</v>
      </c>
      <c r="B962" s="188" t="s">
        <v>1829</v>
      </c>
      <c r="C962" s="188" t="s">
        <v>427</v>
      </c>
      <c r="D962" s="189">
        <v>14.36</v>
      </c>
      <c r="E962" s="188" t="s">
        <v>1822</v>
      </c>
      <c r="F962" s="188" t="s">
        <v>1823</v>
      </c>
      <c r="G962" s="188" t="s">
        <v>1702</v>
      </c>
      <c r="H962" s="188" t="s">
        <v>3319</v>
      </c>
      <c r="I962" s="181">
        <f>SUMIFS(STIMA!$O$2:$O$48,STIMA!$G$2:$G$48,EP!I$1,STIMA!$E$2:$E$48,EP!$A962)</f>
        <v>0</v>
      </c>
      <c r="J962" s="182">
        <f t="shared" ref="J962:J1025" si="60">I962/$J$1</f>
        <v>0</v>
      </c>
      <c r="K962" s="181">
        <f>SUMIFS(STIMA!$O$2:$O$48,STIMA!$G$2:$G$48,EP!K$1,STIMA!$E$2:$E$48,EP!$A962)</f>
        <v>0</v>
      </c>
      <c r="L962" s="182">
        <f t="shared" ref="L962:L1025" si="61">K962/$L$1</f>
        <v>0</v>
      </c>
      <c r="M962" s="183">
        <f t="shared" ref="M962:M1025" si="62">I962+K962</f>
        <v>0</v>
      </c>
      <c r="N962" s="182">
        <f t="shared" ref="N962:N1025" si="63">M962/$N$1</f>
        <v>0</v>
      </c>
      <c r="Q962" s="184"/>
    </row>
    <row r="963" spans="1:17" ht="12" customHeight="1" x14ac:dyDescent="0.2">
      <c r="A963" s="188" t="s">
        <v>1830</v>
      </c>
      <c r="B963" s="188" t="s">
        <v>1831</v>
      </c>
      <c r="C963" s="188"/>
      <c r="D963" s="189"/>
      <c r="E963" s="188" t="s">
        <v>1822</v>
      </c>
      <c r="F963" s="188" t="s">
        <v>1823</v>
      </c>
      <c r="G963" s="188" t="s">
        <v>1702</v>
      </c>
      <c r="H963" s="188" t="s">
        <v>3319</v>
      </c>
      <c r="I963" s="181">
        <f>SUMIFS(STIMA!$O$2:$O$48,STIMA!$G$2:$G$48,EP!I$1,STIMA!$E$2:$E$48,EP!$A963)</f>
        <v>0</v>
      </c>
      <c r="J963" s="182">
        <f t="shared" si="60"/>
        <v>0</v>
      </c>
      <c r="K963" s="181">
        <f>SUMIFS(STIMA!$O$2:$O$48,STIMA!$G$2:$G$48,EP!K$1,STIMA!$E$2:$E$48,EP!$A963)</f>
        <v>0</v>
      </c>
      <c r="L963" s="182">
        <f t="shared" si="61"/>
        <v>0</v>
      </c>
      <c r="M963" s="183">
        <f t="shared" si="62"/>
        <v>0</v>
      </c>
      <c r="N963" s="182">
        <f t="shared" si="63"/>
        <v>0</v>
      </c>
      <c r="Q963" s="184"/>
    </row>
    <row r="964" spans="1:17" ht="12" customHeight="1" x14ac:dyDescent="0.2">
      <c r="A964" s="188" t="s">
        <v>1832</v>
      </c>
      <c r="B964" s="188" t="s">
        <v>1833</v>
      </c>
      <c r="C964" s="190" t="s">
        <v>176</v>
      </c>
      <c r="D964" s="189">
        <v>21.76</v>
      </c>
      <c r="E964" s="188" t="s">
        <v>1822</v>
      </c>
      <c r="F964" s="188" t="s">
        <v>1823</v>
      </c>
      <c r="G964" s="188" t="s">
        <v>1702</v>
      </c>
      <c r="H964" s="188" t="s">
        <v>3319</v>
      </c>
      <c r="I964" s="181">
        <f>SUMIFS(STIMA!$O$2:$O$48,STIMA!$G$2:$G$48,EP!I$1,STIMA!$E$2:$E$48,EP!$A964)</f>
        <v>0</v>
      </c>
      <c r="J964" s="182">
        <f t="shared" si="60"/>
        <v>0</v>
      </c>
      <c r="K964" s="181">
        <f>SUMIFS(STIMA!$O$2:$O$48,STIMA!$G$2:$G$48,EP!K$1,STIMA!$E$2:$E$48,EP!$A964)</f>
        <v>0</v>
      </c>
      <c r="L964" s="182">
        <f t="shared" si="61"/>
        <v>0</v>
      </c>
      <c r="M964" s="183">
        <f t="shared" si="62"/>
        <v>0</v>
      </c>
      <c r="N964" s="182">
        <f t="shared" si="63"/>
        <v>0</v>
      </c>
      <c r="Q964" s="184"/>
    </row>
    <row r="965" spans="1:17" ht="12" customHeight="1" x14ac:dyDescent="0.2">
      <c r="A965" s="188" t="s">
        <v>1834</v>
      </c>
      <c r="B965" s="188" t="s">
        <v>1835</v>
      </c>
      <c r="C965" s="188" t="s">
        <v>176</v>
      </c>
      <c r="D965" s="189">
        <v>18.28</v>
      </c>
      <c r="E965" s="188" t="s">
        <v>1822</v>
      </c>
      <c r="F965" s="188" t="s">
        <v>1823</v>
      </c>
      <c r="G965" s="188" t="s">
        <v>1702</v>
      </c>
      <c r="H965" s="188" t="s">
        <v>3319</v>
      </c>
      <c r="I965" s="181">
        <f>SUMIFS(STIMA!$O$2:$O$48,STIMA!$G$2:$G$48,EP!I$1,STIMA!$E$2:$E$48,EP!$A965)</f>
        <v>0</v>
      </c>
      <c r="J965" s="182">
        <f t="shared" si="60"/>
        <v>0</v>
      </c>
      <c r="K965" s="181">
        <f>SUMIFS(STIMA!$O$2:$O$48,STIMA!$G$2:$G$48,EP!K$1,STIMA!$E$2:$E$48,EP!$A965)</f>
        <v>0</v>
      </c>
      <c r="L965" s="182">
        <f t="shared" si="61"/>
        <v>0</v>
      </c>
      <c r="M965" s="183">
        <f t="shared" si="62"/>
        <v>0</v>
      </c>
      <c r="N965" s="182">
        <f t="shared" si="63"/>
        <v>0</v>
      </c>
      <c r="Q965" s="184"/>
    </row>
    <row r="966" spans="1:17" ht="12" customHeight="1" x14ac:dyDescent="0.2">
      <c r="A966" s="188" t="s">
        <v>1836</v>
      </c>
      <c r="B966" s="188" t="s">
        <v>1837</v>
      </c>
      <c r="C966" s="188" t="s">
        <v>176</v>
      </c>
      <c r="D966" s="189">
        <v>43.66</v>
      </c>
      <c r="E966" s="188" t="s">
        <v>1822</v>
      </c>
      <c r="F966" s="188" t="s">
        <v>1823</v>
      </c>
      <c r="G966" s="188" t="s">
        <v>1702</v>
      </c>
      <c r="H966" s="188" t="s">
        <v>3319</v>
      </c>
      <c r="I966" s="181">
        <f>SUMIFS(STIMA!$O$2:$O$48,STIMA!$G$2:$G$48,EP!I$1,STIMA!$E$2:$E$48,EP!$A966)</f>
        <v>0</v>
      </c>
      <c r="J966" s="182">
        <f t="shared" si="60"/>
        <v>0</v>
      </c>
      <c r="K966" s="181">
        <f>SUMIFS(STIMA!$O$2:$O$48,STIMA!$G$2:$G$48,EP!K$1,STIMA!$E$2:$E$48,EP!$A966)</f>
        <v>0</v>
      </c>
      <c r="L966" s="182">
        <f t="shared" si="61"/>
        <v>0</v>
      </c>
      <c r="M966" s="183">
        <f t="shared" si="62"/>
        <v>0</v>
      </c>
      <c r="N966" s="182">
        <f t="shared" si="63"/>
        <v>0</v>
      </c>
      <c r="Q966" s="184"/>
    </row>
    <row r="967" spans="1:17" ht="12" customHeight="1" x14ac:dyDescent="0.2">
      <c r="A967" s="188" t="s">
        <v>1838</v>
      </c>
      <c r="B967" s="188" t="s">
        <v>1839</v>
      </c>
      <c r="C967" s="188" t="s">
        <v>159</v>
      </c>
      <c r="D967" s="189">
        <v>166.26</v>
      </c>
      <c r="E967" s="188" t="s">
        <v>1822</v>
      </c>
      <c r="F967" s="188" t="s">
        <v>1823</v>
      </c>
      <c r="G967" s="188" t="s">
        <v>1702</v>
      </c>
      <c r="H967" s="188" t="s">
        <v>3319</v>
      </c>
      <c r="I967" s="181">
        <f>SUMIFS(STIMA!$O$2:$O$48,STIMA!$G$2:$G$48,EP!I$1,STIMA!$E$2:$E$48,EP!$A967)</f>
        <v>0</v>
      </c>
      <c r="J967" s="182">
        <f t="shared" si="60"/>
        <v>0</v>
      </c>
      <c r="K967" s="181">
        <f>SUMIFS(STIMA!$O$2:$O$48,STIMA!$G$2:$G$48,EP!K$1,STIMA!$E$2:$E$48,EP!$A967)</f>
        <v>0</v>
      </c>
      <c r="L967" s="182">
        <f t="shared" si="61"/>
        <v>0</v>
      </c>
      <c r="M967" s="183">
        <f t="shared" si="62"/>
        <v>0</v>
      </c>
      <c r="N967" s="182">
        <f t="shared" si="63"/>
        <v>0</v>
      </c>
      <c r="Q967" s="184"/>
    </row>
    <row r="968" spans="1:17" ht="12" customHeight="1" x14ac:dyDescent="0.2">
      <c r="A968" s="188" t="s">
        <v>1840</v>
      </c>
      <c r="B968" s="188" t="s">
        <v>1841</v>
      </c>
      <c r="C968" s="190"/>
      <c r="D968" s="189"/>
      <c r="E968" s="188" t="s">
        <v>1822</v>
      </c>
      <c r="F968" s="188" t="s">
        <v>1842</v>
      </c>
      <c r="G968" s="188" t="s">
        <v>1702</v>
      </c>
      <c r="H968" s="188" t="s">
        <v>3319</v>
      </c>
      <c r="I968" s="181">
        <f>SUMIFS(STIMA!$O$2:$O$48,STIMA!$G$2:$G$48,EP!I$1,STIMA!$E$2:$E$48,EP!$A968)</f>
        <v>0</v>
      </c>
      <c r="J968" s="182">
        <f t="shared" si="60"/>
        <v>0</v>
      </c>
      <c r="K968" s="181">
        <f>SUMIFS(STIMA!$O$2:$O$48,STIMA!$G$2:$G$48,EP!K$1,STIMA!$E$2:$E$48,EP!$A968)</f>
        <v>0</v>
      </c>
      <c r="L968" s="182">
        <f t="shared" si="61"/>
        <v>0</v>
      </c>
      <c r="M968" s="183">
        <f t="shared" si="62"/>
        <v>0</v>
      </c>
      <c r="N968" s="182">
        <f t="shared" si="63"/>
        <v>0</v>
      </c>
      <c r="Q968" s="184"/>
    </row>
    <row r="969" spans="1:17" ht="12" customHeight="1" x14ac:dyDescent="0.2">
      <c r="A969" s="188" t="s">
        <v>1843</v>
      </c>
      <c r="B969" s="188" t="s">
        <v>1844</v>
      </c>
      <c r="C969" s="188" t="s">
        <v>427</v>
      </c>
      <c r="D969" s="189">
        <v>74.63</v>
      </c>
      <c r="E969" s="188" t="s">
        <v>1822</v>
      </c>
      <c r="F969" s="188" t="s">
        <v>1842</v>
      </c>
      <c r="G969" s="188" t="s">
        <v>1702</v>
      </c>
      <c r="H969" s="188" t="s">
        <v>3319</v>
      </c>
      <c r="I969" s="181">
        <f>SUMIFS(STIMA!$O$2:$O$48,STIMA!$G$2:$G$48,EP!I$1,STIMA!$E$2:$E$48,EP!$A969)</f>
        <v>0</v>
      </c>
      <c r="J969" s="182">
        <f t="shared" si="60"/>
        <v>0</v>
      </c>
      <c r="K969" s="181">
        <f>SUMIFS(STIMA!$O$2:$O$48,STIMA!$G$2:$G$48,EP!K$1,STIMA!$E$2:$E$48,EP!$A969)</f>
        <v>0</v>
      </c>
      <c r="L969" s="182">
        <f t="shared" si="61"/>
        <v>0</v>
      </c>
      <c r="M969" s="183">
        <f t="shared" si="62"/>
        <v>0</v>
      </c>
      <c r="N969" s="182">
        <f t="shared" si="63"/>
        <v>0</v>
      </c>
      <c r="Q969" s="184"/>
    </row>
    <row r="970" spans="1:17" ht="12" customHeight="1" x14ac:dyDescent="0.2">
      <c r="A970" s="188" t="s">
        <v>1845</v>
      </c>
      <c r="B970" s="188" t="s">
        <v>1846</v>
      </c>
      <c r="C970" s="190" t="s">
        <v>427</v>
      </c>
      <c r="D970" s="189">
        <v>95.17</v>
      </c>
      <c r="E970" s="188" t="s">
        <v>1822</v>
      </c>
      <c r="F970" s="188" t="s">
        <v>1842</v>
      </c>
      <c r="G970" s="188" t="s">
        <v>1702</v>
      </c>
      <c r="H970" s="188" t="s">
        <v>3319</v>
      </c>
      <c r="I970" s="181">
        <f>SUMIFS(STIMA!$O$2:$O$48,STIMA!$G$2:$G$48,EP!I$1,STIMA!$E$2:$E$48,EP!$A970)</f>
        <v>0</v>
      </c>
      <c r="J970" s="182">
        <f t="shared" si="60"/>
        <v>0</v>
      </c>
      <c r="K970" s="181">
        <f>SUMIFS(STIMA!$O$2:$O$48,STIMA!$G$2:$G$48,EP!K$1,STIMA!$E$2:$E$48,EP!$A970)</f>
        <v>0</v>
      </c>
      <c r="L970" s="182">
        <f t="shared" si="61"/>
        <v>0</v>
      </c>
      <c r="M970" s="183">
        <f t="shared" si="62"/>
        <v>0</v>
      </c>
      <c r="N970" s="182">
        <f t="shared" si="63"/>
        <v>0</v>
      </c>
      <c r="Q970" s="186"/>
    </row>
    <row r="971" spans="1:17" ht="12" customHeight="1" x14ac:dyDescent="0.2">
      <c r="A971" s="188" t="s">
        <v>1847</v>
      </c>
      <c r="B971" s="188" t="s">
        <v>1848</v>
      </c>
      <c r="C971" s="188" t="s">
        <v>427</v>
      </c>
      <c r="D971" s="189">
        <v>176.36</v>
      </c>
      <c r="E971" s="188" t="s">
        <v>1822</v>
      </c>
      <c r="F971" s="188" t="s">
        <v>1842</v>
      </c>
      <c r="G971" s="188" t="s">
        <v>1702</v>
      </c>
      <c r="H971" s="188" t="s">
        <v>3319</v>
      </c>
      <c r="I971" s="181">
        <f>SUMIFS(STIMA!$O$2:$O$48,STIMA!$G$2:$G$48,EP!I$1,STIMA!$E$2:$E$48,EP!$A971)</f>
        <v>0</v>
      </c>
      <c r="J971" s="182">
        <f t="shared" si="60"/>
        <v>0</v>
      </c>
      <c r="K971" s="181">
        <f>SUMIFS(STIMA!$O$2:$O$48,STIMA!$G$2:$G$48,EP!K$1,STIMA!$E$2:$E$48,EP!$A971)</f>
        <v>0</v>
      </c>
      <c r="L971" s="182">
        <f t="shared" si="61"/>
        <v>0</v>
      </c>
      <c r="M971" s="183">
        <f t="shared" si="62"/>
        <v>0</v>
      </c>
      <c r="N971" s="182">
        <f t="shared" si="63"/>
        <v>0</v>
      </c>
      <c r="Q971" s="186"/>
    </row>
    <row r="972" spans="1:17" ht="12" customHeight="1" x14ac:dyDescent="0.2">
      <c r="A972" s="188" t="s">
        <v>1849</v>
      </c>
      <c r="B972" s="188" t="s">
        <v>1850</v>
      </c>
      <c r="C972" s="188" t="s">
        <v>427</v>
      </c>
      <c r="D972" s="189">
        <v>202.79</v>
      </c>
      <c r="E972" s="188" t="s">
        <v>1822</v>
      </c>
      <c r="F972" s="188" t="s">
        <v>1842</v>
      </c>
      <c r="G972" s="188" t="s">
        <v>1702</v>
      </c>
      <c r="H972" s="188" t="s">
        <v>3319</v>
      </c>
      <c r="I972" s="181">
        <f>SUMIFS(STIMA!$O$2:$O$48,STIMA!$G$2:$G$48,EP!I$1,STIMA!$E$2:$E$48,EP!$A972)</f>
        <v>0</v>
      </c>
      <c r="J972" s="182">
        <f t="shared" si="60"/>
        <v>0</v>
      </c>
      <c r="K972" s="181">
        <f>SUMIFS(STIMA!$O$2:$O$48,STIMA!$G$2:$G$48,EP!K$1,STIMA!$E$2:$E$48,EP!$A972)</f>
        <v>0</v>
      </c>
      <c r="L972" s="182">
        <f t="shared" si="61"/>
        <v>0</v>
      </c>
      <c r="M972" s="183">
        <f t="shared" si="62"/>
        <v>0</v>
      </c>
      <c r="N972" s="182">
        <f t="shared" si="63"/>
        <v>0</v>
      </c>
      <c r="Q972" s="186"/>
    </row>
    <row r="973" spans="1:17" ht="12" customHeight="1" x14ac:dyDescent="0.2">
      <c r="A973" s="188" t="s">
        <v>1851</v>
      </c>
      <c r="B973" s="188" t="s">
        <v>1852</v>
      </c>
      <c r="C973" s="188" t="s">
        <v>427</v>
      </c>
      <c r="D973" s="189">
        <v>266.33</v>
      </c>
      <c r="E973" s="188" t="s">
        <v>1822</v>
      </c>
      <c r="F973" s="188" t="s">
        <v>1842</v>
      </c>
      <c r="G973" s="188" t="s">
        <v>1702</v>
      </c>
      <c r="H973" s="188" t="s">
        <v>3319</v>
      </c>
      <c r="I973" s="181">
        <f>SUMIFS(STIMA!$O$2:$O$48,STIMA!$G$2:$G$48,EP!I$1,STIMA!$E$2:$E$48,EP!$A973)</f>
        <v>0</v>
      </c>
      <c r="J973" s="182">
        <f t="shared" si="60"/>
        <v>0</v>
      </c>
      <c r="K973" s="181">
        <f>SUMIFS(STIMA!$O$2:$O$48,STIMA!$G$2:$G$48,EP!K$1,STIMA!$E$2:$E$48,EP!$A973)</f>
        <v>0</v>
      </c>
      <c r="L973" s="182">
        <f t="shared" si="61"/>
        <v>0</v>
      </c>
      <c r="M973" s="183">
        <f t="shared" si="62"/>
        <v>0</v>
      </c>
      <c r="N973" s="182">
        <f t="shared" si="63"/>
        <v>0</v>
      </c>
      <c r="Q973" s="186"/>
    </row>
    <row r="974" spans="1:17" ht="12" customHeight="1" x14ac:dyDescent="0.2">
      <c r="A974" s="188" t="s">
        <v>1853</v>
      </c>
      <c r="B974" s="188" t="s">
        <v>1854</v>
      </c>
      <c r="C974" s="190" t="s">
        <v>427</v>
      </c>
      <c r="D974" s="189">
        <v>321.61</v>
      </c>
      <c r="E974" s="188" t="s">
        <v>1822</v>
      </c>
      <c r="F974" s="188" t="s">
        <v>1842</v>
      </c>
      <c r="G974" s="188" t="s">
        <v>1702</v>
      </c>
      <c r="H974" s="188" t="s">
        <v>3319</v>
      </c>
      <c r="I974" s="181">
        <f>SUMIFS(STIMA!$O$2:$O$48,STIMA!$G$2:$G$48,EP!I$1,STIMA!$E$2:$E$48,EP!$A974)</f>
        <v>0</v>
      </c>
      <c r="J974" s="182">
        <f t="shared" si="60"/>
        <v>0</v>
      </c>
      <c r="K974" s="181">
        <f>SUMIFS(STIMA!$O$2:$O$48,STIMA!$G$2:$G$48,EP!K$1,STIMA!$E$2:$E$48,EP!$A974)</f>
        <v>0</v>
      </c>
      <c r="L974" s="182">
        <f t="shared" si="61"/>
        <v>0</v>
      </c>
      <c r="M974" s="183">
        <f t="shared" si="62"/>
        <v>0</v>
      </c>
      <c r="N974" s="182">
        <f t="shared" si="63"/>
        <v>0</v>
      </c>
      <c r="Q974" s="186"/>
    </row>
    <row r="975" spans="1:17" ht="12" customHeight="1" x14ac:dyDescent="0.2">
      <c r="A975" s="188" t="s">
        <v>1855</v>
      </c>
      <c r="B975" s="188" t="s">
        <v>1856</v>
      </c>
      <c r="C975" s="188"/>
      <c r="D975" s="189"/>
      <c r="E975" s="188" t="s">
        <v>1822</v>
      </c>
      <c r="F975" s="188" t="s">
        <v>1842</v>
      </c>
      <c r="G975" s="188" t="s">
        <v>1702</v>
      </c>
      <c r="H975" s="188" t="s">
        <v>3319</v>
      </c>
      <c r="I975" s="181">
        <f>SUMIFS(STIMA!$O$2:$O$48,STIMA!$G$2:$G$48,EP!I$1,STIMA!$E$2:$E$48,EP!$A975)</f>
        <v>0</v>
      </c>
      <c r="J975" s="182">
        <f t="shared" si="60"/>
        <v>0</v>
      </c>
      <c r="K975" s="181">
        <f>SUMIFS(STIMA!$O$2:$O$48,STIMA!$G$2:$G$48,EP!K$1,STIMA!$E$2:$E$48,EP!$A975)</f>
        <v>0</v>
      </c>
      <c r="L975" s="182">
        <f t="shared" si="61"/>
        <v>0</v>
      </c>
      <c r="M975" s="183">
        <f t="shared" si="62"/>
        <v>0</v>
      </c>
      <c r="N975" s="182">
        <f t="shared" si="63"/>
        <v>0</v>
      </c>
      <c r="Q975" s="186"/>
    </row>
    <row r="976" spans="1:17" ht="12" customHeight="1" x14ac:dyDescent="0.2">
      <c r="A976" s="188" t="s">
        <v>1857</v>
      </c>
      <c r="B976" s="188" t="s">
        <v>1844</v>
      </c>
      <c r="C976" s="188" t="s">
        <v>427</v>
      </c>
      <c r="D976" s="189">
        <v>57.19</v>
      </c>
      <c r="E976" s="188" t="s">
        <v>1822</v>
      </c>
      <c r="F976" s="188" t="s">
        <v>1842</v>
      </c>
      <c r="G976" s="188" t="s">
        <v>1702</v>
      </c>
      <c r="H976" s="188" t="s">
        <v>3319</v>
      </c>
      <c r="I976" s="181">
        <f>SUMIFS(STIMA!$O$2:$O$48,STIMA!$G$2:$G$48,EP!I$1,STIMA!$E$2:$E$48,EP!$A976)</f>
        <v>0</v>
      </c>
      <c r="J976" s="182">
        <f t="shared" si="60"/>
        <v>0</v>
      </c>
      <c r="K976" s="181">
        <f>SUMIFS(STIMA!$O$2:$O$48,STIMA!$G$2:$G$48,EP!K$1,STIMA!$E$2:$E$48,EP!$A976)</f>
        <v>0</v>
      </c>
      <c r="L976" s="182">
        <f t="shared" si="61"/>
        <v>0</v>
      </c>
      <c r="M976" s="183">
        <f t="shared" si="62"/>
        <v>0</v>
      </c>
      <c r="N976" s="182">
        <f t="shared" si="63"/>
        <v>0</v>
      </c>
      <c r="Q976" s="186"/>
    </row>
    <row r="977" spans="1:17" ht="12" customHeight="1" x14ac:dyDescent="0.2">
      <c r="A977" s="188" t="s">
        <v>1858</v>
      </c>
      <c r="B977" s="188" t="s">
        <v>1859</v>
      </c>
      <c r="C977" s="188" t="s">
        <v>427</v>
      </c>
      <c r="D977" s="189">
        <v>59.06</v>
      </c>
      <c r="E977" s="188" t="s">
        <v>1822</v>
      </c>
      <c r="F977" s="188" t="s">
        <v>1842</v>
      </c>
      <c r="G977" s="188" t="s">
        <v>1702</v>
      </c>
      <c r="H977" s="188" t="s">
        <v>3319</v>
      </c>
      <c r="I977" s="181">
        <f>SUMIFS(STIMA!$O$2:$O$48,STIMA!$G$2:$G$48,EP!I$1,STIMA!$E$2:$E$48,EP!$A977)</f>
        <v>0</v>
      </c>
      <c r="J977" s="182">
        <f t="shared" si="60"/>
        <v>0</v>
      </c>
      <c r="K977" s="181">
        <f>SUMIFS(STIMA!$O$2:$O$48,STIMA!$G$2:$G$48,EP!K$1,STIMA!$E$2:$E$48,EP!$A977)</f>
        <v>0</v>
      </c>
      <c r="L977" s="182">
        <f t="shared" si="61"/>
        <v>0</v>
      </c>
      <c r="M977" s="183">
        <f t="shared" si="62"/>
        <v>0</v>
      </c>
      <c r="N977" s="182">
        <f t="shared" si="63"/>
        <v>0</v>
      </c>
      <c r="Q977" s="186"/>
    </row>
    <row r="978" spans="1:17" ht="12" customHeight="1" x14ac:dyDescent="0.2">
      <c r="A978" s="188" t="s">
        <v>1860</v>
      </c>
      <c r="B978" s="188" t="s">
        <v>1861</v>
      </c>
      <c r="C978" s="188" t="s">
        <v>427</v>
      </c>
      <c r="D978" s="189">
        <v>99.59</v>
      </c>
      <c r="E978" s="188" t="s">
        <v>1822</v>
      </c>
      <c r="F978" s="188" t="s">
        <v>1842</v>
      </c>
      <c r="G978" s="188" t="s">
        <v>1702</v>
      </c>
      <c r="H978" s="188" t="s">
        <v>3319</v>
      </c>
      <c r="I978" s="181">
        <f>SUMIFS(STIMA!$O$2:$O$48,STIMA!$G$2:$G$48,EP!I$1,STIMA!$E$2:$E$48,EP!$A978)</f>
        <v>0</v>
      </c>
      <c r="J978" s="182">
        <f t="shared" si="60"/>
        <v>0</v>
      </c>
      <c r="K978" s="181">
        <f>SUMIFS(STIMA!$O$2:$O$48,STIMA!$G$2:$G$48,EP!K$1,STIMA!$E$2:$E$48,EP!$A978)</f>
        <v>0</v>
      </c>
      <c r="L978" s="182">
        <f t="shared" si="61"/>
        <v>0</v>
      </c>
      <c r="M978" s="183">
        <f t="shared" si="62"/>
        <v>0</v>
      </c>
      <c r="N978" s="182">
        <f t="shared" si="63"/>
        <v>0</v>
      </c>
      <c r="Q978" s="184"/>
    </row>
    <row r="979" spans="1:17" ht="12" customHeight="1" x14ac:dyDescent="0.2">
      <c r="A979" s="188" t="s">
        <v>1862</v>
      </c>
      <c r="B979" s="188" t="s">
        <v>1848</v>
      </c>
      <c r="C979" s="188" t="s">
        <v>427</v>
      </c>
      <c r="D979" s="189">
        <v>156.66999999999999</v>
      </c>
      <c r="E979" s="188" t="s">
        <v>1822</v>
      </c>
      <c r="F979" s="188" t="s">
        <v>1842</v>
      </c>
      <c r="G979" s="188" t="s">
        <v>1702</v>
      </c>
      <c r="H979" s="188" t="s">
        <v>3319</v>
      </c>
      <c r="I979" s="181">
        <f>SUMIFS(STIMA!$O$2:$O$48,STIMA!$G$2:$G$48,EP!I$1,STIMA!$E$2:$E$48,EP!$A979)</f>
        <v>0</v>
      </c>
      <c r="J979" s="182">
        <f t="shared" si="60"/>
        <v>0</v>
      </c>
      <c r="K979" s="181">
        <f>SUMIFS(STIMA!$O$2:$O$48,STIMA!$G$2:$G$48,EP!K$1,STIMA!$E$2:$E$48,EP!$A979)</f>
        <v>0</v>
      </c>
      <c r="L979" s="182">
        <f t="shared" si="61"/>
        <v>0</v>
      </c>
      <c r="M979" s="183">
        <f t="shared" si="62"/>
        <v>0</v>
      </c>
      <c r="N979" s="182">
        <f t="shared" si="63"/>
        <v>0</v>
      </c>
      <c r="Q979" s="184"/>
    </row>
    <row r="980" spans="1:17" ht="12" customHeight="1" x14ac:dyDescent="0.2">
      <c r="A980" s="188" t="s">
        <v>1863</v>
      </c>
      <c r="B980" s="188" t="s">
        <v>1864</v>
      </c>
      <c r="C980" s="190" t="s">
        <v>427</v>
      </c>
      <c r="D980" s="189">
        <v>132.06</v>
      </c>
      <c r="E980" s="188" t="s">
        <v>1822</v>
      </c>
      <c r="F980" s="188" t="s">
        <v>1842</v>
      </c>
      <c r="G980" s="188" t="s">
        <v>1702</v>
      </c>
      <c r="H980" s="188" t="s">
        <v>3319</v>
      </c>
      <c r="I980" s="181">
        <f>SUMIFS(STIMA!$O$2:$O$48,STIMA!$G$2:$G$48,EP!I$1,STIMA!$E$2:$E$48,EP!$A980)</f>
        <v>0</v>
      </c>
      <c r="J980" s="182">
        <f t="shared" si="60"/>
        <v>0</v>
      </c>
      <c r="K980" s="181">
        <f>SUMIFS(STIMA!$O$2:$O$48,STIMA!$G$2:$G$48,EP!K$1,STIMA!$E$2:$E$48,EP!$A980)</f>
        <v>0</v>
      </c>
      <c r="L980" s="182">
        <f t="shared" si="61"/>
        <v>0</v>
      </c>
      <c r="M980" s="183">
        <f t="shared" si="62"/>
        <v>0</v>
      </c>
      <c r="N980" s="182">
        <f t="shared" si="63"/>
        <v>0</v>
      </c>
      <c r="Q980" s="184"/>
    </row>
    <row r="981" spans="1:17" ht="12" customHeight="1" x14ac:dyDescent="0.2">
      <c r="A981" s="188" t="s">
        <v>1865</v>
      </c>
      <c r="B981" s="188" t="s">
        <v>1850</v>
      </c>
      <c r="C981" s="190" t="s">
        <v>427</v>
      </c>
      <c r="D981" s="189">
        <v>185.97</v>
      </c>
      <c r="E981" s="188" t="s">
        <v>1822</v>
      </c>
      <c r="F981" s="188" t="s">
        <v>1842</v>
      </c>
      <c r="G981" s="188" t="s">
        <v>1702</v>
      </c>
      <c r="H981" s="188" t="s">
        <v>3319</v>
      </c>
      <c r="I981" s="181">
        <f>SUMIFS(STIMA!$O$2:$O$48,STIMA!$G$2:$G$48,EP!I$1,STIMA!$E$2:$E$48,EP!$A981)</f>
        <v>0</v>
      </c>
      <c r="J981" s="182">
        <f t="shared" si="60"/>
        <v>0</v>
      </c>
      <c r="K981" s="181">
        <f>SUMIFS(STIMA!$O$2:$O$48,STIMA!$G$2:$G$48,EP!K$1,STIMA!$E$2:$E$48,EP!$A981)</f>
        <v>0</v>
      </c>
      <c r="L981" s="182">
        <f t="shared" si="61"/>
        <v>0</v>
      </c>
      <c r="M981" s="183">
        <f t="shared" si="62"/>
        <v>0</v>
      </c>
      <c r="N981" s="182">
        <f t="shared" si="63"/>
        <v>0</v>
      </c>
      <c r="Q981" s="184"/>
    </row>
    <row r="982" spans="1:17" ht="12" customHeight="1" x14ac:dyDescent="0.2">
      <c r="A982" s="188" t="s">
        <v>1866</v>
      </c>
      <c r="B982" s="188" t="s">
        <v>1867</v>
      </c>
      <c r="C982" s="190" t="s">
        <v>427</v>
      </c>
      <c r="D982" s="189">
        <v>168.17</v>
      </c>
      <c r="E982" s="188" t="s">
        <v>1822</v>
      </c>
      <c r="F982" s="188" t="s">
        <v>1842</v>
      </c>
      <c r="G982" s="188" t="s">
        <v>1702</v>
      </c>
      <c r="H982" s="188" t="s">
        <v>3319</v>
      </c>
      <c r="I982" s="181">
        <f>SUMIFS(STIMA!$O$2:$O$48,STIMA!$G$2:$G$48,EP!I$1,STIMA!$E$2:$E$48,EP!$A982)</f>
        <v>0</v>
      </c>
      <c r="J982" s="182">
        <f t="shared" si="60"/>
        <v>0</v>
      </c>
      <c r="K982" s="181">
        <f>SUMIFS(STIMA!$O$2:$O$48,STIMA!$G$2:$G$48,EP!K$1,STIMA!$E$2:$E$48,EP!$A982)</f>
        <v>0</v>
      </c>
      <c r="L982" s="182">
        <f t="shared" si="61"/>
        <v>0</v>
      </c>
      <c r="M982" s="183">
        <f t="shared" si="62"/>
        <v>0</v>
      </c>
      <c r="N982" s="182">
        <f t="shared" si="63"/>
        <v>0</v>
      </c>
      <c r="Q982" s="184"/>
    </row>
    <row r="983" spans="1:17" ht="12" customHeight="1" x14ac:dyDescent="0.2">
      <c r="A983" s="188" t="s">
        <v>1868</v>
      </c>
      <c r="B983" s="188" t="s">
        <v>1869</v>
      </c>
      <c r="C983" s="188" t="s">
        <v>427</v>
      </c>
      <c r="D983" s="189">
        <v>218.51</v>
      </c>
      <c r="E983" s="188" t="s">
        <v>1822</v>
      </c>
      <c r="F983" s="188" t="s">
        <v>1842</v>
      </c>
      <c r="G983" s="188" t="s">
        <v>1702</v>
      </c>
      <c r="H983" s="188" t="s">
        <v>3319</v>
      </c>
      <c r="I983" s="181">
        <f>SUMIFS(STIMA!$O$2:$O$48,STIMA!$G$2:$G$48,EP!I$1,STIMA!$E$2:$E$48,EP!$A983)</f>
        <v>0</v>
      </c>
      <c r="J983" s="182">
        <f t="shared" si="60"/>
        <v>0</v>
      </c>
      <c r="K983" s="181">
        <f>SUMIFS(STIMA!$O$2:$O$48,STIMA!$G$2:$G$48,EP!K$1,STIMA!$E$2:$E$48,EP!$A983)</f>
        <v>0</v>
      </c>
      <c r="L983" s="182">
        <f t="shared" si="61"/>
        <v>0</v>
      </c>
      <c r="M983" s="183">
        <f t="shared" si="62"/>
        <v>0</v>
      </c>
      <c r="N983" s="182">
        <f t="shared" si="63"/>
        <v>0</v>
      </c>
      <c r="Q983" s="184"/>
    </row>
    <row r="984" spans="1:17" ht="12" customHeight="1" x14ac:dyDescent="0.2">
      <c r="A984" s="188" t="s">
        <v>1870</v>
      </c>
      <c r="B984" s="188" t="s">
        <v>1871</v>
      </c>
      <c r="C984" s="188" t="s">
        <v>427</v>
      </c>
      <c r="D984" s="189">
        <v>180.96</v>
      </c>
      <c r="E984" s="188" t="s">
        <v>1822</v>
      </c>
      <c r="F984" s="188" t="s">
        <v>1842</v>
      </c>
      <c r="G984" s="188" t="s">
        <v>1702</v>
      </c>
      <c r="H984" s="188" t="s">
        <v>3319</v>
      </c>
      <c r="I984" s="181">
        <f>SUMIFS(STIMA!$O$2:$O$48,STIMA!$G$2:$G$48,EP!I$1,STIMA!$E$2:$E$48,EP!$A984)</f>
        <v>0</v>
      </c>
      <c r="J984" s="182">
        <f t="shared" si="60"/>
        <v>0</v>
      </c>
      <c r="K984" s="181">
        <f>SUMIFS(STIMA!$O$2:$O$48,STIMA!$G$2:$G$48,EP!K$1,STIMA!$E$2:$E$48,EP!$A984)</f>
        <v>0</v>
      </c>
      <c r="L984" s="182">
        <f t="shared" si="61"/>
        <v>0</v>
      </c>
      <c r="M984" s="183">
        <f t="shared" si="62"/>
        <v>0</v>
      </c>
      <c r="N984" s="182">
        <f t="shared" si="63"/>
        <v>0</v>
      </c>
      <c r="Q984" s="184"/>
    </row>
    <row r="985" spans="1:17" ht="12" customHeight="1" x14ac:dyDescent="0.2">
      <c r="A985" s="188" t="s">
        <v>1872</v>
      </c>
      <c r="B985" s="188" t="s">
        <v>1854</v>
      </c>
      <c r="C985" s="188" t="s">
        <v>427</v>
      </c>
      <c r="D985" s="189">
        <v>263.74</v>
      </c>
      <c r="E985" s="188" t="s">
        <v>1822</v>
      </c>
      <c r="F985" s="188" t="s">
        <v>1842</v>
      </c>
      <c r="G985" s="188" t="s">
        <v>1702</v>
      </c>
      <c r="H985" s="188" t="s">
        <v>3319</v>
      </c>
      <c r="I985" s="181">
        <f>SUMIFS(STIMA!$O$2:$O$48,STIMA!$G$2:$G$48,EP!I$1,STIMA!$E$2:$E$48,EP!$A985)</f>
        <v>0</v>
      </c>
      <c r="J985" s="182">
        <f t="shared" si="60"/>
        <v>0</v>
      </c>
      <c r="K985" s="181">
        <f>SUMIFS(STIMA!$O$2:$O$48,STIMA!$G$2:$G$48,EP!K$1,STIMA!$E$2:$E$48,EP!$A985)</f>
        <v>0</v>
      </c>
      <c r="L985" s="182">
        <f t="shared" si="61"/>
        <v>0</v>
      </c>
      <c r="M985" s="183">
        <f t="shared" si="62"/>
        <v>0</v>
      </c>
      <c r="N985" s="182">
        <f t="shared" si="63"/>
        <v>0</v>
      </c>
      <c r="Q985" s="184"/>
    </row>
    <row r="986" spans="1:17" ht="12" customHeight="1" x14ac:dyDescent="0.2">
      <c r="A986" s="188" t="s">
        <v>1873</v>
      </c>
      <c r="B986" s="188" t="s">
        <v>1874</v>
      </c>
      <c r="C986" s="188"/>
      <c r="D986" s="189"/>
      <c r="E986" s="188" t="s">
        <v>1822</v>
      </c>
      <c r="F986" s="188" t="s">
        <v>1842</v>
      </c>
      <c r="G986" s="188" t="s">
        <v>1702</v>
      </c>
      <c r="H986" s="188" t="s">
        <v>3319</v>
      </c>
      <c r="I986" s="181">
        <f>SUMIFS(STIMA!$O$2:$O$48,STIMA!$G$2:$G$48,EP!I$1,STIMA!$E$2:$E$48,EP!$A986)</f>
        <v>0</v>
      </c>
      <c r="J986" s="182">
        <f t="shared" si="60"/>
        <v>0</v>
      </c>
      <c r="K986" s="181">
        <f>SUMIFS(STIMA!$O$2:$O$48,STIMA!$G$2:$G$48,EP!K$1,STIMA!$E$2:$E$48,EP!$A986)</f>
        <v>0</v>
      </c>
      <c r="L986" s="182">
        <f t="shared" si="61"/>
        <v>0</v>
      </c>
      <c r="M986" s="183">
        <f t="shared" si="62"/>
        <v>0</v>
      </c>
      <c r="N986" s="182">
        <f t="shared" si="63"/>
        <v>0</v>
      </c>
      <c r="Q986" s="184"/>
    </row>
    <row r="987" spans="1:17" ht="12" customHeight="1" x14ac:dyDescent="0.2">
      <c r="A987" s="188" t="s">
        <v>1875</v>
      </c>
      <c r="B987" s="188" t="s">
        <v>1876</v>
      </c>
      <c r="C987" s="190" t="s">
        <v>427</v>
      </c>
      <c r="D987" s="189">
        <v>166.53</v>
      </c>
      <c r="E987" s="188" t="s">
        <v>1822</v>
      </c>
      <c r="F987" s="188" t="s">
        <v>1842</v>
      </c>
      <c r="G987" s="188" t="s">
        <v>1702</v>
      </c>
      <c r="H987" s="188" t="s">
        <v>3319</v>
      </c>
      <c r="I987" s="181">
        <f>SUMIFS(STIMA!$O$2:$O$48,STIMA!$G$2:$G$48,EP!I$1,STIMA!$E$2:$E$48,EP!$A987)</f>
        <v>0</v>
      </c>
      <c r="J987" s="182">
        <f t="shared" si="60"/>
        <v>0</v>
      </c>
      <c r="K987" s="181">
        <f>SUMIFS(STIMA!$O$2:$O$48,STIMA!$G$2:$G$48,EP!K$1,STIMA!$E$2:$E$48,EP!$A987)</f>
        <v>0</v>
      </c>
      <c r="L987" s="182">
        <f t="shared" si="61"/>
        <v>0</v>
      </c>
      <c r="M987" s="183">
        <f t="shared" si="62"/>
        <v>0</v>
      </c>
      <c r="N987" s="182">
        <f t="shared" si="63"/>
        <v>0</v>
      </c>
      <c r="Q987" s="184"/>
    </row>
    <row r="988" spans="1:17" ht="12" customHeight="1" x14ac:dyDescent="0.2">
      <c r="A988" s="188" t="s">
        <v>1877</v>
      </c>
      <c r="B988" s="188" t="s">
        <v>1878</v>
      </c>
      <c r="C988" s="188" t="s">
        <v>427</v>
      </c>
      <c r="D988" s="189">
        <v>212.67</v>
      </c>
      <c r="E988" s="188" t="s">
        <v>1822</v>
      </c>
      <c r="F988" s="188" t="s">
        <v>1842</v>
      </c>
      <c r="G988" s="188" t="s">
        <v>1702</v>
      </c>
      <c r="H988" s="188" t="s">
        <v>3319</v>
      </c>
      <c r="I988" s="181">
        <f>SUMIFS(STIMA!$O$2:$O$48,STIMA!$G$2:$G$48,EP!I$1,STIMA!$E$2:$E$48,EP!$A988)</f>
        <v>0</v>
      </c>
      <c r="J988" s="182">
        <f t="shared" si="60"/>
        <v>0</v>
      </c>
      <c r="K988" s="181">
        <f>SUMIFS(STIMA!$O$2:$O$48,STIMA!$G$2:$G$48,EP!K$1,STIMA!$E$2:$E$48,EP!$A988)</f>
        <v>0</v>
      </c>
      <c r="L988" s="182">
        <f t="shared" si="61"/>
        <v>0</v>
      </c>
      <c r="M988" s="183">
        <f t="shared" si="62"/>
        <v>0</v>
      </c>
      <c r="N988" s="182">
        <f t="shared" si="63"/>
        <v>0</v>
      </c>
      <c r="Q988" s="184"/>
    </row>
    <row r="989" spans="1:17" ht="12" customHeight="1" x14ac:dyDescent="0.2">
      <c r="A989" s="188" t="s">
        <v>1879</v>
      </c>
      <c r="B989" s="188" t="s">
        <v>1880</v>
      </c>
      <c r="C989" s="188" t="s">
        <v>427</v>
      </c>
      <c r="D989" s="189">
        <v>262.86</v>
      </c>
      <c r="E989" s="188" t="s">
        <v>1822</v>
      </c>
      <c r="F989" s="188" t="s">
        <v>1842</v>
      </c>
      <c r="G989" s="188" t="s">
        <v>1702</v>
      </c>
      <c r="H989" s="188" t="s">
        <v>3319</v>
      </c>
      <c r="I989" s="181">
        <f>SUMIFS(STIMA!$O$2:$O$48,STIMA!$G$2:$G$48,EP!I$1,STIMA!$E$2:$E$48,EP!$A989)</f>
        <v>0</v>
      </c>
      <c r="J989" s="182">
        <f t="shared" si="60"/>
        <v>0</v>
      </c>
      <c r="K989" s="181">
        <f>SUMIFS(STIMA!$O$2:$O$48,STIMA!$G$2:$G$48,EP!K$1,STIMA!$E$2:$E$48,EP!$A989)</f>
        <v>0</v>
      </c>
      <c r="L989" s="182">
        <f t="shared" si="61"/>
        <v>0</v>
      </c>
      <c r="M989" s="183">
        <f t="shared" si="62"/>
        <v>0</v>
      </c>
      <c r="N989" s="182">
        <f t="shared" si="63"/>
        <v>0</v>
      </c>
      <c r="Q989" s="184"/>
    </row>
    <row r="990" spans="1:17" ht="12" customHeight="1" x14ac:dyDescent="0.2">
      <c r="A990" s="188" t="s">
        <v>1881</v>
      </c>
      <c r="B990" s="188" t="s">
        <v>1882</v>
      </c>
      <c r="C990" s="188" t="s">
        <v>427</v>
      </c>
      <c r="D990" s="189">
        <v>378.89</v>
      </c>
      <c r="E990" s="188" t="s">
        <v>1822</v>
      </c>
      <c r="F990" s="188" t="s">
        <v>1842</v>
      </c>
      <c r="G990" s="188" t="s">
        <v>1702</v>
      </c>
      <c r="H990" s="188" t="s">
        <v>3319</v>
      </c>
      <c r="I990" s="181">
        <f>SUMIFS(STIMA!$O$2:$O$48,STIMA!$G$2:$G$48,EP!I$1,STIMA!$E$2:$E$48,EP!$A990)</f>
        <v>0</v>
      </c>
      <c r="J990" s="182">
        <f t="shared" si="60"/>
        <v>0</v>
      </c>
      <c r="K990" s="181">
        <f>SUMIFS(STIMA!$O$2:$O$48,STIMA!$G$2:$G$48,EP!K$1,STIMA!$E$2:$E$48,EP!$A990)</f>
        <v>0</v>
      </c>
      <c r="L990" s="182">
        <f t="shared" si="61"/>
        <v>0</v>
      </c>
      <c r="M990" s="183">
        <f t="shared" si="62"/>
        <v>0</v>
      </c>
      <c r="N990" s="182">
        <f t="shared" si="63"/>
        <v>0</v>
      </c>
      <c r="Q990" s="184"/>
    </row>
    <row r="991" spans="1:17" ht="12" customHeight="1" x14ac:dyDescent="0.2">
      <c r="A991" s="188" t="s">
        <v>1883</v>
      </c>
      <c r="B991" s="188" t="s">
        <v>1884</v>
      </c>
      <c r="C991" s="188" t="s">
        <v>427</v>
      </c>
      <c r="D991" s="189">
        <v>92.81</v>
      </c>
      <c r="E991" s="188" t="s">
        <v>1822</v>
      </c>
      <c r="F991" s="188" t="s">
        <v>1885</v>
      </c>
      <c r="G991" s="188" t="s">
        <v>1702</v>
      </c>
      <c r="H991" s="188" t="s">
        <v>3319</v>
      </c>
      <c r="I991" s="181">
        <f>SUMIFS(STIMA!$O$2:$O$48,STIMA!$G$2:$G$48,EP!I$1,STIMA!$E$2:$E$48,EP!$A991)</f>
        <v>0</v>
      </c>
      <c r="J991" s="182">
        <f t="shared" si="60"/>
        <v>0</v>
      </c>
      <c r="K991" s="181">
        <f>SUMIFS(STIMA!$O$2:$O$48,STIMA!$G$2:$G$48,EP!K$1,STIMA!$E$2:$E$48,EP!$A991)</f>
        <v>0</v>
      </c>
      <c r="L991" s="182">
        <f t="shared" si="61"/>
        <v>0</v>
      </c>
      <c r="M991" s="183">
        <f t="shared" si="62"/>
        <v>0</v>
      </c>
      <c r="N991" s="182">
        <f t="shared" si="63"/>
        <v>0</v>
      </c>
      <c r="Q991" s="184"/>
    </row>
    <row r="992" spans="1:17" ht="12" customHeight="1" x14ac:dyDescent="0.2">
      <c r="A992" s="188" t="s">
        <v>1886</v>
      </c>
      <c r="B992" s="188" t="s">
        <v>1887</v>
      </c>
      <c r="C992" s="188"/>
      <c r="D992" s="189"/>
      <c r="E992" s="188" t="s">
        <v>1822</v>
      </c>
      <c r="F992" s="188" t="s">
        <v>1885</v>
      </c>
      <c r="G992" s="188" t="s">
        <v>1702</v>
      </c>
      <c r="H992" s="188" t="s">
        <v>3319</v>
      </c>
      <c r="I992" s="181">
        <f>SUMIFS(STIMA!$O$2:$O$48,STIMA!$G$2:$G$48,EP!I$1,STIMA!$E$2:$E$48,EP!$A992)</f>
        <v>0</v>
      </c>
      <c r="J992" s="182">
        <f t="shared" si="60"/>
        <v>0</v>
      </c>
      <c r="K992" s="181">
        <f>SUMIFS(STIMA!$O$2:$O$48,STIMA!$G$2:$G$48,EP!K$1,STIMA!$E$2:$E$48,EP!$A992)</f>
        <v>0</v>
      </c>
      <c r="L992" s="182">
        <f t="shared" si="61"/>
        <v>0</v>
      </c>
      <c r="M992" s="183">
        <f t="shared" si="62"/>
        <v>0</v>
      </c>
      <c r="N992" s="182">
        <f t="shared" si="63"/>
        <v>0</v>
      </c>
      <c r="Q992" s="184"/>
    </row>
    <row r="993" spans="1:17" ht="12" customHeight="1" x14ac:dyDescent="0.2">
      <c r="A993" s="188" t="s">
        <v>1888</v>
      </c>
      <c r="B993" s="188" t="s">
        <v>1889</v>
      </c>
      <c r="C993" s="188" t="s">
        <v>329</v>
      </c>
      <c r="D993" s="189">
        <v>6.33</v>
      </c>
      <c r="E993" s="188" t="s">
        <v>1822</v>
      </c>
      <c r="F993" s="188" t="s">
        <v>1885</v>
      </c>
      <c r="G993" s="188" t="s">
        <v>1702</v>
      </c>
      <c r="H993" s="188" t="s">
        <v>3319</v>
      </c>
      <c r="I993" s="181">
        <f>SUMIFS(STIMA!$O$2:$O$48,STIMA!$G$2:$G$48,EP!I$1,STIMA!$E$2:$E$48,EP!$A993)</f>
        <v>0</v>
      </c>
      <c r="J993" s="182">
        <f t="shared" si="60"/>
        <v>0</v>
      </c>
      <c r="K993" s="181">
        <f>SUMIFS(STIMA!$O$2:$O$48,STIMA!$G$2:$G$48,EP!K$1,STIMA!$E$2:$E$48,EP!$A993)</f>
        <v>0</v>
      </c>
      <c r="L993" s="182">
        <f t="shared" si="61"/>
        <v>0</v>
      </c>
      <c r="M993" s="183">
        <f t="shared" si="62"/>
        <v>0</v>
      </c>
      <c r="N993" s="182">
        <f t="shared" si="63"/>
        <v>0</v>
      </c>
      <c r="Q993" s="184"/>
    </row>
    <row r="994" spans="1:17" ht="12" customHeight="1" x14ac:dyDescent="0.2">
      <c r="A994" s="188" t="s">
        <v>1890</v>
      </c>
      <c r="B994" s="188" t="s">
        <v>1755</v>
      </c>
      <c r="C994" s="188" t="s">
        <v>329</v>
      </c>
      <c r="D994" s="189">
        <v>8.9</v>
      </c>
      <c r="E994" s="188" t="s">
        <v>1822</v>
      </c>
      <c r="F994" s="188" t="s">
        <v>1885</v>
      </c>
      <c r="G994" s="188" t="s">
        <v>1702</v>
      </c>
      <c r="H994" s="188" t="s">
        <v>3319</v>
      </c>
      <c r="I994" s="181">
        <f>SUMIFS(STIMA!$O$2:$O$48,STIMA!$G$2:$G$48,EP!I$1,STIMA!$E$2:$E$48,EP!$A994)</f>
        <v>0</v>
      </c>
      <c r="J994" s="182">
        <f t="shared" si="60"/>
        <v>0</v>
      </c>
      <c r="K994" s="181">
        <f>SUMIFS(STIMA!$O$2:$O$48,STIMA!$G$2:$G$48,EP!K$1,STIMA!$E$2:$E$48,EP!$A994)</f>
        <v>0</v>
      </c>
      <c r="L994" s="182">
        <f t="shared" si="61"/>
        <v>0</v>
      </c>
      <c r="M994" s="183">
        <f t="shared" si="62"/>
        <v>0</v>
      </c>
      <c r="N994" s="182">
        <f t="shared" si="63"/>
        <v>0</v>
      </c>
      <c r="Q994" s="184"/>
    </row>
    <row r="995" spans="1:17" ht="12" customHeight="1" x14ac:dyDescent="0.2">
      <c r="A995" s="188" t="s">
        <v>1891</v>
      </c>
      <c r="B995" s="188" t="s">
        <v>1757</v>
      </c>
      <c r="C995" s="188" t="s">
        <v>329</v>
      </c>
      <c r="D995" s="189">
        <v>12.15</v>
      </c>
      <c r="E995" s="188" t="s">
        <v>1822</v>
      </c>
      <c r="F995" s="188" t="s">
        <v>1885</v>
      </c>
      <c r="G995" s="188" t="s">
        <v>1702</v>
      </c>
      <c r="H995" s="188" t="s">
        <v>3319</v>
      </c>
      <c r="I995" s="181">
        <f>SUMIFS(STIMA!$O$2:$O$48,STIMA!$G$2:$G$48,EP!I$1,STIMA!$E$2:$E$48,EP!$A995)</f>
        <v>0</v>
      </c>
      <c r="J995" s="182">
        <f t="shared" si="60"/>
        <v>0</v>
      </c>
      <c r="K995" s="181">
        <f>SUMIFS(STIMA!$O$2:$O$48,STIMA!$G$2:$G$48,EP!K$1,STIMA!$E$2:$E$48,EP!$A995)</f>
        <v>0</v>
      </c>
      <c r="L995" s="182">
        <f t="shared" si="61"/>
        <v>0</v>
      </c>
      <c r="M995" s="183">
        <f t="shared" si="62"/>
        <v>0</v>
      </c>
      <c r="N995" s="182">
        <f t="shared" si="63"/>
        <v>0</v>
      </c>
      <c r="Q995" s="184"/>
    </row>
    <row r="996" spans="1:17" ht="12" customHeight="1" x14ac:dyDescent="0.2">
      <c r="A996" s="188" t="s">
        <v>1892</v>
      </c>
      <c r="B996" s="188" t="s">
        <v>1759</v>
      </c>
      <c r="C996" s="190" t="s">
        <v>329</v>
      </c>
      <c r="D996" s="189">
        <v>15.91</v>
      </c>
      <c r="E996" s="188" t="s">
        <v>1822</v>
      </c>
      <c r="F996" s="188" t="s">
        <v>1885</v>
      </c>
      <c r="G996" s="188" t="s">
        <v>1702</v>
      </c>
      <c r="H996" s="188" t="s">
        <v>3319</v>
      </c>
      <c r="I996" s="181">
        <f>SUMIFS(STIMA!$O$2:$O$48,STIMA!$G$2:$G$48,EP!I$1,STIMA!$E$2:$E$48,EP!$A996)</f>
        <v>0</v>
      </c>
      <c r="J996" s="182">
        <f t="shared" si="60"/>
        <v>0</v>
      </c>
      <c r="K996" s="181">
        <f>SUMIFS(STIMA!$O$2:$O$48,STIMA!$G$2:$G$48,EP!K$1,STIMA!$E$2:$E$48,EP!$A996)</f>
        <v>0</v>
      </c>
      <c r="L996" s="182">
        <f t="shared" si="61"/>
        <v>0</v>
      </c>
      <c r="M996" s="183">
        <f t="shared" si="62"/>
        <v>0</v>
      </c>
      <c r="N996" s="182">
        <f t="shared" si="63"/>
        <v>0</v>
      </c>
      <c r="Q996" s="184"/>
    </row>
    <row r="997" spans="1:17" ht="12" customHeight="1" x14ac:dyDescent="0.2">
      <c r="A997" s="188" t="s">
        <v>1893</v>
      </c>
      <c r="B997" s="188" t="s">
        <v>1894</v>
      </c>
      <c r="C997" s="188" t="s">
        <v>344</v>
      </c>
      <c r="D997" s="189">
        <v>3.23</v>
      </c>
      <c r="E997" s="188" t="s">
        <v>1822</v>
      </c>
      <c r="F997" s="188" t="s">
        <v>1885</v>
      </c>
      <c r="G997" s="188" t="s">
        <v>1702</v>
      </c>
      <c r="H997" s="188" t="s">
        <v>3319</v>
      </c>
      <c r="I997" s="181">
        <f>SUMIFS(STIMA!$O$2:$O$48,STIMA!$G$2:$G$48,EP!I$1,STIMA!$E$2:$E$48,EP!$A997)</f>
        <v>0</v>
      </c>
      <c r="J997" s="182">
        <f t="shared" si="60"/>
        <v>0</v>
      </c>
      <c r="K997" s="181">
        <f>SUMIFS(STIMA!$O$2:$O$48,STIMA!$G$2:$G$48,EP!K$1,STIMA!$E$2:$E$48,EP!$A997)</f>
        <v>0</v>
      </c>
      <c r="L997" s="182">
        <f t="shared" si="61"/>
        <v>0</v>
      </c>
      <c r="M997" s="183">
        <f t="shared" si="62"/>
        <v>0</v>
      </c>
      <c r="N997" s="182">
        <f t="shared" si="63"/>
        <v>0</v>
      </c>
      <c r="Q997" s="184"/>
    </row>
    <row r="998" spans="1:17" ht="12" customHeight="1" x14ac:dyDescent="0.2">
      <c r="A998" s="188" t="s">
        <v>1895</v>
      </c>
      <c r="B998" s="188" t="s">
        <v>1896</v>
      </c>
      <c r="C998" s="188"/>
      <c r="D998" s="189"/>
      <c r="E998" s="188" t="s">
        <v>1822</v>
      </c>
      <c r="F998" s="188" t="s">
        <v>1897</v>
      </c>
      <c r="G998" s="188" t="s">
        <v>1702</v>
      </c>
      <c r="H998" s="188" t="s">
        <v>3319</v>
      </c>
      <c r="I998" s="181">
        <f>SUMIFS(STIMA!$O$2:$O$48,STIMA!$G$2:$G$48,EP!I$1,STIMA!$E$2:$E$48,EP!$A998)</f>
        <v>0</v>
      </c>
      <c r="J998" s="182">
        <f t="shared" si="60"/>
        <v>0</v>
      </c>
      <c r="K998" s="181">
        <f>SUMIFS(STIMA!$O$2:$O$48,STIMA!$G$2:$G$48,EP!K$1,STIMA!$E$2:$E$48,EP!$A998)</f>
        <v>0</v>
      </c>
      <c r="L998" s="182">
        <f t="shared" si="61"/>
        <v>0</v>
      </c>
      <c r="M998" s="183">
        <f t="shared" si="62"/>
        <v>0</v>
      </c>
      <c r="N998" s="182">
        <f t="shared" si="63"/>
        <v>0</v>
      </c>
      <c r="Q998" s="184"/>
    </row>
    <row r="999" spans="1:17" ht="12" customHeight="1" x14ac:dyDescent="0.2">
      <c r="A999" s="188" t="s">
        <v>1898</v>
      </c>
      <c r="B999" s="188" t="s">
        <v>1899</v>
      </c>
      <c r="C999" s="188" t="s">
        <v>329</v>
      </c>
      <c r="D999" s="189">
        <v>187.85</v>
      </c>
      <c r="E999" s="188" t="s">
        <v>1822</v>
      </c>
      <c r="F999" s="188" t="s">
        <v>1897</v>
      </c>
      <c r="G999" s="188" t="s">
        <v>1702</v>
      </c>
      <c r="H999" s="188" t="s">
        <v>3319</v>
      </c>
      <c r="I999" s="181">
        <f>SUMIFS(STIMA!$O$2:$O$48,STIMA!$G$2:$G$48,EP!I$1,STIMA!$E$2:$E$48,EP!$A999)</f>
        <v>0</v>
      </c>
      <c r="J999" s="182">
        <f t="shared" si="60"/>
        <v>0</v>
      </c>
      <c r="K999" s="181">
        <f>SUMIFS(STIMA!$O$2:$O$48,STIMA!$G$2:$G$48,EP!K$1,STIMA!$E$2:$E$48,EP!$A999)</f>
        <v>0</v>
      </c>
      <c r="L999" s="182">
        <f t="shared" si="61"/>
        <v>0</v>
      </c>
      <c r="M999" s="183">
        <f t="shared" si="62"/>
        <v>0</v>
      </c>
      <c r="N999" s="182">
        <f t="shared" si="63"/>
        <v>0</v>
      </c>
      <c r="Q999" s="184"/>
    </row>
    <row r="1000" spans="1:17" ht="12" customHeight="1" x14ac:dyDescent="0.2">
      <c r="A1000" s="188" t="s">
        <v>1900</v>
      </c>
      <c r="B1000" s="188" t="s">
        <v>1901</v>
      </c>
      <c r="C1000" s="188" t="s">
        <v>329</v>
      </c>
      <c r="D1000" s="189">
        <v>252.02</v>
      </c>
      <c r="E1000" s="188" t="s">
        <v>1822</v>
      </c>
      <c r="F1000" s="188" t="s">
        <v>1897</v>
      </c>
      <c r="G1000" s="188" t="s">
        <v>1702</v>
      </c>
      <c r="H1000" s="188" t="s">
        <v>3319</v>
      </c>
      <c r="I1000" s="181">
        <f>SUMIFS(STIMA!$O$2:$O$48,STIMA!$G$2:$G$48,EP!I$1,STIMA!$E$2:$E$48,EP!$A1000)</f>
        <v>0</v>
      </c>
      <c r="J1000" s="182">
        <f t="shared" si="60"/>
        <v>0</v>
      </c>
      <c r="K1000" s="181">
        <f>SUMIFS(STIMA!$O$2:$O$48,STIMA!$G$2:$G$48,EP!K$1,STIMA!$E$2:$E$48,EP!$A1000)</f>
        <v>0</v>
      </c>
      <c r="L1000" s="182">
        <f t="shared" si="61"/>
        <v>0</v>
      </c>
      <c r="M1000" s="183">
        <f t="shared" si="62"/>
        <v>0</v>
      </c>
      <c r="N1000" s="182">
        <f t="shared" si="63"/>
        <v>0</v>
      </c>
      <c r="Q1000" s="184"/>
    </row>
    <row r="1001" spans="1:17" ht="12" customHeight="1" x14ac:dyDescent="0.2">
      <c r="A1001" s="188" t="s">
        <v>1902</v>
      </c>
      <c r="B1001" s="188" t="s">
        <v>1903</v>
      </c>
      <c r="C1001" s="188" t="s">
        <v>329</v>
      </c>
      <c r="D1001" s="189">
        <v>271.2</v>
      </c>
      <c r="E1001" s="188" t="s">
        <v>1822</v>
      </c>
      <c r="F1001" s="188" t="s">
        <v>1897</v>
      </c>
      <c r="G1001" s="188" t="s">
        <v>1702</v>
      </c>
      <c r="H1001" s="188" t="s">
        <v>3319</v>
      </c>
      <c r="I1001" s="181">
        <f>SUMIFS(STIMA!$O$2:$O$48,STIMA!$G$2:$G$48,EP!I$1,STIMA!$E$2:$E$48,EP!$A1001)</f>
        <v>0</v>
      </c>
      <c r="J1001" s="182">
        <f t="shared" si="60"/>
        <v>0</v>
      </c>
      <c r="K1001" s="181">
        <f>SUMIFS(STIMA!$O$2:$O$48,STIMA!$G$2:$G$48,EP!K$1,STIMA!$E$2:$E$48,EP!$A1001)</f>
        <v>0</v>
      </c>
      <c r="L1001" s="182">
        <f t="shared" si="61"/>
        <v>0</v>
      </c>
      <c r="M1001" s="183">
        <f t="shared" si="62"/>
        <v>0</v>
      </c>
      <c r="N1001" s="182">
        <f t="shared" si="63"/>
        <v>0</v>
      </c>
      <c r="Q1001" s="184"/>
    </row>
    <row r="1002" spans="1:17" ht="12" customHeight="1" x14ac:dyDescent="0.2">
      <c r="A1002" s="188" t="s">
        <v>1904</v>
      </c>
      <c r="B1002" s="188" t="s">
        <v>1905</v>
      </c>
      <c r="C1002" s="188" t="s">
        <v>329</v>
      </c>
      <c r="D1002" s="189">
        <v>406.94</v>
      </c>
      <c r="E1002" s="188" t="s">
        <v>1822</v>
      </c>
      <c r="F1002" s="188" t="s">
        <v>1897</v>
      </c>
      <c r="G1002" s="188" t="s">
        <v>1702</v>
      </c>
      <c r="H1002" s="188" t="s">
        <v>3319</v>
      </c>
      <c r="I1002" s="181">
        <f>SUMIFS(STIMA!$O$2:$O$48,STIMA!$G$2:$G$48,EP!I$1,STIMA!$E$2:$E$48,EP!$A1002)</f>
        <v>0</v>
      </c>
      <c r="J1002" s="182">
        <f t="shared" si="60"/>
        <v>0</v>
      </c>
      <c r="K1002" s="181">
        <f>SUMIFS(STIMA!$O$2:$O$48,STIMA!$G$2:$G$48,EP!K$1,STIMA!$E$2:$E$48,EP!$A1002)</f>
        <v>0</v>
      </c>
      <c r="L1002" s="182">
        <f t="shared" si="61"/>
        <v>0</v>
      </c>
      <c r="M1002" s="183">
        <f t="shared" si="62"/>
        <v>0</v>
      </c>
      <c r="N1002" s="182">
        <f t="shared" si="63"/>
        <v>0</v>
      </c>
      <c r="Q1002" s="184"/>
    </row>
    <row r="1003" spans="1:17" ht="12" customHeight="1" x14ac:dyDescent="0.2">
      <c r="A1003" s="188" t="s">
        <v>1906</v>
      </c>
      <c r="B1003" s="188" t="s">
        <v>1907</v>
      </c>
      <c r="C1003" s="190" t="s">
        <v>329</v>
      </c>
      <c r="D1003" s="189">
        <v>526.1</v>
      </c>
      <c r="E1003" s="188" t="s">
        <v>1822</v>
      </c>
      <c r="F1003" s="188" t="s">
        <v>1897</v>
      </c>
      <c r="G1003" s="188" t="s">
        <v>1702</v>
      </c>
      <c r="H1003" s="188" t="s">
        <v>3319</v>
      </c>
      <c r="I1003" s="181">
        <f>SUMIFS(STIMA!$O$2:$O$48,STIMA!$G$2:$G$48,EP!I$1,STIMA!$E$2:$E$48,EP!$A1003)</f>
        <v>0</v>
      </c>
      <c r="J1003" s="182">
        <f t="shared" si="60"/>
        <v>0</v>
      </c>
      <c r="K1003" s="181">
        <f>SUMIFS(STIMA!$O$2:$O$48,STIMA!$G$2:$G$48,EP!K$1,STIMA!$E$2:$E$48,EP!$A1003)</f>
        <v>0</v>
      </c>
      <c r="L1003" s="182">
        <f t="shared" si="61"/>
        <v>0</v>
      </c>
      <c r="M1003" s="183">
        <f t="shared" si="62"/>
        <v>0</v>
      </c>
      <c r="N1003" s="182">
        <f t="shared" si="63"/>
        <v>0</v>
      </c>
      <c r="Q1003" s="184"/>
    </row>
    <row r="1004" spans="1:17" ht="12" customHeight="1" x14ac:dyDescent="0.2">
      <c r="A1004" s="188" t="s">
        <v>1908</v>
      </c>
      <c r="B1004" s="188" t="s">
        <v>1909</v>
      </c>
      <c r="C1004" s="188" t="s">
        <v>329</v>
      </c>
      <c r="D1004" s="189">
        <v>739.73</v>
      </c>
      <c r="E1004" s="188" t="s">
        <v>1822</v>
      </c>
      <c r="F1004" s="188" t="s">
        <v>1897</v>
      </c>
      <c r="G1004" s="188" t="s">
        <v>1702</v>
      </c>
      <c r="H1004" s="188" t="s">
        <v>3319</v>
      </c>
      <c r="I1004" s="181">
        <f>SUMIFS(STIMA!$O$2:$O$48,STIMA!$G$2:$G$48,EP!I$1,STIMA!$E$2:$E$48,EP!$A1004)</f>
        <v>0</v>
      </c>
      <c r="J1004" s="182">
        <f t="shared" si="60"/>
        <v>0</v>
      </c>
      <c r="K1004" s="181">
        <f>SUMIFS(STIMA!$O$2:$O$48,STIMA!$G$2:$G$48,EP!K$1,STIMA!$E$2:$E$48,EP!$A1004)</f>
        <v>0</v>
      </c>
      <c r="L1004" s="182">
        <f t="shared" si="61"/>
        <v>0</v>
      </c>
      <c r="M1004" s="183">
        <f t="shared" si="62"/>
        <v>0</v>
      </c>
      <c r="N1004" s="182">
        <f t="shared" si="63"/>
        <v>0</v>
      </c>
      <c r="Q1004" s="184"/>
    </row>
    <row r="1005" spans="1:17" ht="12" customHeight="1" x14ac:dyDescent="0.2">
      <c r="A1005" s="188" t="s">
        <v>1910</v>
      </c>
      <c r="B1005" s="188" t="s">
        <v>1911</v>
      </c>
      <c r="C1005" s="188"/>
      <c r="D1005" s="189">
        <v>0</v>
      </c>
      <c r="E1005" s="188" t="s">
        <v>1822</v>
      </c>
      <c r="F1005" s="188" t="s">
        <v>1897</v>
      </c>
      <c r="G1005" s="188" t="s">
        <v>1702</v>
      </c>
      <c r="H1005" s="188" t="s">
        <v>3321</v>
      </c>
      <c r="I1005" s="181">
        <f>SUMIFS(STIMA!$O$2:$O$48,STIMA!$G$2:$G$48,EP!I$1,STIMA!$E$2:$E$48,EP!$A1005)</f>
        <v>0</v>
      </c>
      <c r="J1005" s="182">
        <f t="shared" si="60"/>
        <v>0</v>
      </c>
      <c r="K1005" s="181">
        <f>SUMIFS(STIMA!$O$2:$O$48,STIMA!$G$2:$G$48,EP!K$1,STIMA!$E$2:$E$48,EP!$A1005)</f>
        <v>0</v>
      </c>
      <c r="L1005" s="182">
        <f t="shared" si="61"/>
        <v>0</v>
      </c>
      <c r="M1005" s="183">
        <f t="shared" si="62"/>
        <v>0</v>
      </c>
      <c r="N1005" s="182">
        <f t="shared" si="63"/>
        <v>0</v>
      </c>
      <c r="Q1005" s="184"/>
    </row>
    <row r="1006" spans="1:17" ht="12" customHeight="1" x14ac:dyDescent="0.2">
      <c r="A1006" s="188" t="s">
        <v>1912</v>
      </c>
      <c r="B1006" s="188" t="s">
        <v>3551</v>
      </c>
      <c r="C1006" s="188" t="s">
        <v>329</v>
      </c>
      <c r="D1006" s="189">
        <v>68.819999999999993</v>
      </c>
      <c r="E1006" s="188" t="s">
        <v>1822</v>
      </c>
      <c r="F1006" s="188" t="s">
        <v>1897</v>
      </c>
      <c r="G1006" s="188" t="s">
        <v>1702</v>
      </c>
      <c r="H1006" s="188" t="s">
        <v>3321</v>
      </c>
      <c r="I1006" s="181">
        <f>SUMIFS(STIMA!$O$2:$O$48,STIMA!$G$2:$G$48,EP!I$1,STIMA!$E$2:$E$48,EP!$A1006)</f>
        <v>0</v>
      </c>
      <c r="J1006" s="182">
        <f t="shared" si="60"/>
        <v>0</v>
      </c>
      <c r="K1006" s="181">
        <f>SUMIFS(STIMA!$O$2:$O$48,STIMA!$G$2:$G$48,EP!K$1,STIMA!$E$2:$E$48,EP!$A1006)</f>
        <v>0</v>
      </c>
      <c r="L1006" s="182">
        <f t="shared" si="61"/>
        <v>0</v>
      </c>
      <c r="M1006" s="183">
        <f t="shared" si="62"/>
        <v>0</v>
      </c>
      <c r="N1006" s="182">
        <f t="shared" si="63"/>
        <v>0</v>
      </c>
      <c r="Q1006" s="184"/>
    </row>
    <row r="1007" spans="1:17" ht="12" customHeight="1" x14ac:dyDescent="0.2">
      <c r="A1007" s="188" t="s">
        <v>1913</v>
      </c>
      <c r="B1007" s="188" t="s">
        <v>3552</v>
      </c>
      <c r="C1007" s="188" t="s">
        <v>329</v>
      </c>
      <c r="D1007" s="189">
        <v>80.09</v>
      </c>
      <c r="E1007" s="188" t="s">
        <v>1822</v>
      </c>
      <c r="F1007" s="188" t="s">
        <v>1897</v>
      </c>
      <c r="G1007" s="188" t="s">
        <v>1702</v>
      </c>
      <c r="H1007" s="188" t="s">
        <v>3321</v>
      </c>
      <c r="I1007" s="181">
        <f>SUMIFS(STIMA!$O$2:$O$48,STIMA!$G$2:$G$48,EP!I$1,STIMA!$E$2:$E$48,EP!$A1007)</f>
        <v>0</v>
      </c>
      <c r="J1007" s="182">
        <f t="shared" si="60"/>
        <v>0</v>
      </c>
      <c r="K1007" s="181">
        <f>SUMIFS(STIMA!$O$2:$O$48,STIMA!$G$2:$G$48,EP!K$1,STIMA!$E$2:$E$48,EP!$A1007)</f>
        <v>0</v>
      </c>
      <c r="L1007" s="182">
        <f t="shared" si="61"/>
        <v>0</v>
      </c>
      <c r="M1007" s="183">
        <f t="shared" si="62"/>
        <v>0</v>
      </c>
      <c r="N1007" s="182">
        <f t="shared" si="63"/>
        <v>0</v>
      </c>
      <c r="Q1007" s="184"/>
    </row>
    <row r="1008" spans="1:17" ht="12" customHeight="1" x14ac:dyDescent="0.2">
      <c r="A1008" s="188" t="s">
        <v>1914</v>
      </c>
      <c r="B1008" s="188" t="s">
        <v>3553</v>
      </c>
      <c r="C1008" s="188" t="s">
        <v>329</v>
      </c>
      <c r="D1008" s="189">
        <v>95.01</v>
      </c>
      <c r="E1008" s="188" t="s">
        <v>1822</v>
      </c>
      <c r="F1008" s="188" t="s">
        <v>1897</v>
      </c>
      <c r="G1008" s="188" t="s">
        <v>1702</v>
      </c>
      <c r="H1008" s="188" t="s">
        <v>3321</v>
      </c>
      <c r="I1008" s="181">
        <f>SUMIFS(STIMA!$O$2:$O$48,STIMA!$G$2:$G$48,EP!I$1,STIMA!$E$2:$E$48,EP!$A1008)</f>
        <v>0</v>
      </c>
      <c r="J1008" s="182">
        <f t="shared" si="60"/>
        <v>0</v>
      </c>
      <c r="K1008" s="181">
        <f>SUMIFS(STIMA!$O$2:$O$48,STIMA!$G$2:$G$48,EP!K$1,STIMA!$E$2:$E$48,EP!$A1008)</f>
        <v>0</v>
      </c>
      <c r="L1008" s="182">
        <f t="shared" si="61"/>
        <v>0</v>
      </c>
      <c r="M1008" s="183">
        <f t="shared" si="62"/>
        <v>0</v>
      </c>
      <c r="N1008" s="182">
        <f t="shared" si="63"/>
        <v>0</v>
      </c>
      <c r="Q1008" s="184"/>
    </row>
    <row r="1009" spans="1:17" ht="12" customHeight="1" x14ac:dyDescent="0.2">
      <c r="A1009" s="188" t="s">
        <v>3554</v>
      </c>
      <c r="B1009" s="188" t="s">
        <v>3555</v>
      </c>
      <c r="C1009" s="188" t="s">
        <v>329</v>
      </c>
      <c r="D1009" s="189">
        <v>98.74</v>
      </c>
      <c r="E1009" s="188" t="s">
        <v>1822</v>
      </c>
      <c r="F1009" s="188" t="s">
        <v>1897</v>
      </c>
      <c r="G1009" s="188" t="s">
        <v>1702</v>
      </c>
      <c r="H1009" s="188" t="s">
        <v>3321</v>
      </c>
      <c r="I1009" s="181">
        <f>SUMIFS(STIMA!$O$2:$O$48,STIMA!$G$2:$G$48,EP!I$1,STIMA!$E$2:$E$48,EP!$A1009)</f>
        <v>0</v>
      </c>
      <c r="J1009" s="182">
        <f t="shared" si="60"/>
        <v>0</v>
      </c>
      <c r="K1009" s="181">
        <f>SUMIFS(STIMA!$O$2:$O$48,STIMA!$G$2:$G$48,EP!K$1,STIMA!$E$2:$E$48,EP!$A1009)</f>
        <v>0</v>
      </c>
      <c r="L1009" s="182">
        <f t="shared" si="61"/>
        <v>0</v>
      </c>
      <c r="M1009" s="183">
        <f t="shared" si="62"/>
        <v>0</v>
      </c>
      <c r="N1009" s="182">
        <f t="shared" si="63"/>
        <v>0</v>
      </c>
      <c r="Q1009" s="184"/>
    </row>
    <row r="1010" spans="1:17" ht="12" customHeight="1" x14ac:dyDescent="0.2">
      <c r="A1010" s="188" t="s">
        <v>3556</v>
      </c>
      <c r="B1010" s="188" t="s">
        <v>3557</v>
      </c>
      <c r="C1010" s="190" t="s">
        <v>329</v>
      </c>
      <c r="D1010" s="189">
        <v>132.16999999999999</v>
      </c>
      <c r="E1010" s="188" t="s">
        <v>1822</v>
      </c>
      <c r="F1010" s="188" t="s">
        <v>1897</v>
      </c>
      <c r="G1010" s="188" t="s">
        <v>1702</v>
      </c>
      <c r="H1010" s="188" t="s">
        <v>3321</v>
      </c>
      <c r="I1010" s="181">
        <f>SUMIFS(STIMA!$O$2:$O$48,STIMA!$G$2:$G$48,EP!I$1,STIMA!$E$2:$E$48,EP!$A1010)</f>
        <v>0</v>
      </c>
      <c r="J1010" s="182">
        <f t="shared" si="60"/>
        <v>0</v>
      </c>
      <c r="K1010" s="181">
        <f>SUMIFS(STIMA!$O$2:$O$48,STIMA!$G$2:$G$48,EP!K$1,STIMA!$E$2:$E$48,EP!$A1010)</f>
        <v>0</v>
      </c>
      <c r="L1010" s="182">
        <f t="shared" si="61"/>
        <v>0</v>
      </c>
      <c r="M1010" s="183">
        <f t="shared" si="62"/>
        <v>0</v>
      </c>
      <c r="N1010" s="182">
        <f t="shared" si="63"/>
        <v>0</v>
      </c>
      <c r="Q1010" s="184"/>
    </row>
    <row r="1011" spans="1:17" ht="12" customHeight="1" x14ac:dyDescent="0.2">
      <c r="A1011" s="188" t="s">
        <v>3558</v>
      </c>
      <c r="B1011" s="188" t="s">
        <v>3311</v>
      </c>
      <c r="C1011" s="188" t="s">
        <v>329</v>
      </c>
      <c r="D1011" s="189">
        <v>156.65</v>
      </c>
      <c r="E1011" s="188" t="s">
        <v>1822</v>
      </c>
      <c r="F1011" s="188" t="s">
        <v>1897</v>
      </c>
      <c r="G1011" s="188" t="s">
        <v>1702</v>
      </c>
      <c r="H1011" s="188" t="s">
        <v>3321</v>
      </c>
      <c r="I1011" s="181">
        <f>SUMIFS(STIMA!$O$2:$O$48,STIMA!$G$2:$G$48,EP!I$1,STIMA!$E$2:$E$48,EP!$A1011)</f>
        <v>0</v>
      </c>
      <c r="J1011" s="182">
        <f t="shared" si="60"/>
        <v>0</v>
      </c>
      <c r="K1011" s="181">
        <f>SUMIFS(STIMA!$O$2:$O$48,STIMA!$G$2:$G$48,EP!K$1,STIMA!$E$2:$E$48,EP!$A1011)</f>
        <v>0</v>
      </c>
      <c r="L1011" s="182">
        <f t="shared" si="61"/>
        <v>0</v>
      </c>
      <c r="M1011" s="183">
        <f t="shared" si="62"/>
        <v>0</v>
      </c>
      <c r="N1011" s="182">
        <f t="shared" si="63"/>
        <v>0</v>
      </c>
      <c r="Q1011" s="184"/>
    </row>
    <row r="1012" spans="1:17" ht="12" customHeight="1" x14ac:dyDescent="0.2">
      <c r="A1012" s="188" t="s">
        <v>3559</v>
      </c>
      <c r="B1012" s="188" t="s">
        <v>3313</v>
      </c>
      <c r="C1012" s="188" t="s">
        <v>329</v>
      </c>
      <c r="D1012" s="189">
        <v>297.91000000000003</v>
      </c>
      <c r="E1012" s="188" t="s">
        <v>1822</v>
      </c>
      <c r="F1012" s="188" t="s">
        <v>1897</v>
      </c>
      <c r="G1012" s="188" t="s">
        <v>1702</v>
      </c>
      <c r="H1012" s="188" t="s">
        <v>3321</v>
      </c>
      <c r="I1012" s="181">
        <f>SUMIFS(STIMA!$O$2:$O$48,STIMA!$G$2:$G$48,EP!I$1,STIMA!$E$2:$E$48,EP!$A1012)</f>
        <v>0</v>
      </c>
      <c r="J1012" s="182">
        <f t="shared" si="60"/>
        <v>0</v>
      </c>
      <c r="K1012" s="181">
        <f>SUMIFS(STIMA!$O$2:$O$48,STIMA!$G$2:$G$48,EP!K$1,STIMA!$E$2:$E$48,EP!$A1012)</f>
        <v>0</v>
      </c>
      <c r="L1012" s="182">
        <f t="shared" si="61"/>
        <v>0</v>
      </c>
      <c r="M1012" s="183">
        <f t="shared" si="62"/>
        <v>0</v>
      </c>
      <c r="N1012" s="182">
        <f t="shared" si="63"/>
        <v>0</v>
      </c>
      <c r="Q1012" s="184"/>
    </row>
    <row r="1013" spans="1:17" ht="12" customHeight="1" x14ac:dyDescent="0.2">
      <c r="A1013" s="188" t="s">
        <v>3560</v>
      </c>
      <c r="B1013" s="188" t="s">
        <v>3561</v>
      </c>
      <c r="C1013" s="188"/>
      <c r="D1013" s="189">
        <v>0</v>
      </c>
      <c r="E1013" s="188" t="s">
        <v>1822</v>
      </c>
      <c r="F1013" s="188" t="s">
        <v>1897</v>
      </c>
      <c r="G1013" s="188" t="s">
        <v>1702</v>
      </c>
      <c r="H1013" s="188" t="s">
        <v>3321</v>
      </c>
      <c r="I1013" s="181">
        <f>SUMIFS(STIMA!$O$2:$O$48,STIMA!$G$2:$G$48,EP!I$1,STIMA!$E$2:$E$48,EP!$A1013)</f>
        <v>0</v>
      </c>
      <c r="J1013" s="182">
        <f t="shared" si="60"/>
        <v>0</v>
      </c>
      <c r="K1013" s="181">
        <f>SUMIFS(STIMA!$O$2:$O$48,STIMA!$G$2:$G$48,EP!K$1,STIMA!$E$2:$E$48,EP!$A1013)</f>
        <v>0</v>
      </c>
      <c r="L1013" s="182">
        <f t="shared" si="61"/>
        <v>0</v>
      </c>
      <c r="M1013" s="183">
        <f t="shared" si="62"/>
        <v>0</v>
      </c>
      <c r="N1013" s="182">
        <f t="shared" si="63"/>
        <v>0</v>
      </c>
      <c r="Q1013" s="184"/>
    </row>
    <row r="1014" spans="1:17" ht="12" customHeight="1" x14ac:dyDescent="0.2">
      <c r="A1014" s="188" t="s">
        <v>3562</v>
      </c>
      <c r="B1014" s="188" t="s">
        <v>3563</v>
      </c>
      <c r="C1014" s="188" t="s">
        <v>427</v>
      </c>
      <c r="D1014" s="189">
        <v>111.03</v>
      </c>
      <c r="E1014" s="188" t="s">
        <v>1822</v>
      </c>
      <c r="F1014" s="188" t="s">
        <v>1897</v>
      </c>
      <c r="G1014" s="188" t="s">
        <v>1702</v>
      </c>
      <c r="H1014" s="188" t="s">
        <v>3321</v>
      </c>
      <c r="I1014" s="181">
        <f>SUMIFS(STIMA!$O$2:$O$48,STIMA!$G$2:$G$48,EP!I$1,STIMA!$E$2:$E$48,EP!$A1014)</f>
        <v>0</v>
      </c>
      <c r="J1014" s="182">
        <f t="shared" si="60"/>
        <v>0</v>
      </c>
      <c r="K1014" s="181">
        <f>SUMIFS(STIMA!$O$2:$O$48,STIMA!$G$2:$G$48,EP!K$1,STIMA!$E$2:$E$48,EP!$A1014)</f>
        <v>0</v>
      </c>
      <c r="L1014" s="182">
        <f t="shared" si="61"/>
        <v>0</v>
      </c>
      <c r="M1014" s="183">
        <f t="shared" si="62"/>
        <v>0</v>
      </c>
      <c r="N1014" s="182">
        <f t="shared" si="63"/>
        <v>0</v>
      </c>
      <c r="Q1014" s="184"/>
    </row>
    <row r="1015" spans="1:17" ht="12" customHeight="1" x14ac:dyDescent="0.2">
      <c r="A1015" s="188" t="s">
        <v>3564</v>
      </c>
      <c r="B1015" s="188" t="s">
        <v>3565</v>
      </c>
      <c r="C1015" s="188" t="s">
        <v>427</v>
      </c>
      <c r="D1015" s="189">
        <v>114.76</v>
      </c>
      <c r="E1015" s="188" t="s">
        <v>1822</v>
      </c>
      <c r="F1015" s="188" t="s">
        <v>1897</v>
      </c>
      <c r="G1015" s="188" t="s">
        <v>1702</v>
      </c>
      <c r="H1015" s="188" t="s">
        <v>3321</v>
      </c>
      <c r="I1015" s="181">
        <f>SUMIFS(STIMA!$O$2:$O$48,STIMA!$G$2:$G$48,EP!I$1,STIMA!$E$2:$E$48,EP!$A1015)</f>
        <v>0</v>
      </c>
      <c r="J1015" s="182">
        <f t="shared" si="60"/>
        <v>0</v>
      </c>
      <c r="K1015" s="181">
        <f>SUMIFS(STIMA!$O$2:$O$48,STIMA!$G$2:$G$48,EP!K$1,STIMA!$E$2:$E$48,EP!$A1015)</f>
        <v>0</v>
      </c>
      <c r="L1015" s="182">
        <f t="shared" si="61"/>
        <v>0</v>
      </c>
      <c r="M1015" s="183">
        <f t="shared" si="62"/>
        <v>0</v>
      </c>
      <c r="N1015" s="182">
        <f t="shared" si="63"/>
        <v>0</v>
      </c>
      <c r="Q1015" s="184"/>
    </row>
    <row r="1016" spans="1:17" ht="12" customHeight="1" x14ac:dyDescent="0.2">
      <c r="A1016" s="188" t="s">
        <v>3566</v>
      </c>
      <c r="B1016" s="188" t="s">
        <v>3567</v>
      </c>
      <c r="C1016" s="190" t="s">
        <v>427</v>
      </c>
      <c r="D1016" s="189">
        <v>189.34</v>
      </c>
      <c r="E1016" s="188" t="s">
        <v>1822</v>
      </c>
      <c r="F1016" s="188" t="s">
        <v>1897</v>
      </c>
      <c r="G1016" s="188" t="s">
        <v>1702</v>
      </c>
      <c r="H1016" s="188" t="s">
        <v>3321</v>
      </c>
      <c r="I1016" s="181">
        <f>SUMIFS(STIMA!$O$2:$O$48,STIMA!$G$2:$G$48,EP!I$1,STIMA!$E$2:$E$48,EP!$A1016)</f>
        <v>0</v>
      </c>
      <c r="J1016" s="182">
        <f t="shared" si="60"/>
        <v>0</v>
      </c>
      <c r="K1016" s="181">
        <f>SUMIFS(STIMA!$O$2:$O$48,STIMA!$G$2:$G$48,EP!K$1,STIMA!$E$2:$E$48,EP!$A1016)</f>
        <v>0</v>
      </c>
      <c r="L1016" s="182">
        <f t="shared" si="61"/>
        <v>0</v>
      </c>
      <c r="M1016" s="183">
        <f t="shared" si="62"/>
        <v>0</v>
      </c>
      <c r="N1016" s="182">
        <f t="shared" si="63"/>
        <v>0</v>
      </c>
      <c r="Q1016" s="184"/>
    </row>
    <row r="1017" spans="1:17" ht="12" customHeight="1" x14ac:dyDescent="0.2">
      <c r="A1017" s="188" t="s">
        <v>3568</v>
      </c>
      <c r="B1017" s="188" t="s">
        <v>3569</v>
      </c>
      <c r="C1017" s="188" t="s">
        <v>427</v>
      </c>
      <c r="D1017" s="189">
        <v>201.77</v>
      </c>
      <c r="E1017" s="188" t="s">
        <v>1822</v>
      </c>
      <c r="F1017" s="188" t="s">
        <v>1897</v>
      </c>
      <c r="G1017" s="188" t="s">
        <v>1702</v>
      </c>
      <c r="H1017" s="188" t="s">
        <v>3321</v>
      </c>
      <c r="I1017" s="181">
        <f>SUMIFS(STIMA!$O$2:$O$48,STIMA!$G$2:$G$48,EP!I$1,STIMA!$E$2:$E$48,EP!$A1017)</f>
        <v>0</v>
      </c>
      <c r="J1017" s="182">
        <f t="shared" si="60"/>
        <v>0</v>
      </c>
      <c r="K1017" s="181">
        <f>SUMIFS(STIMA!$O$2:$O$48,STIMA!$G$2:$G$48,EP!K$1,STIMA!$E$2:$E$48,EP!$A1017)</f>
        <v>0</v>
      </c>
      <c r="L1017" s="182">
        <f t="shared" si="61"/>
        <v>0</v>
      </c>
      <c r="M1017" s="183">
        <f t="shared" si="62"/>
        <v>0</v>
      </c>
      <c r="N1017" s="182">
        <f t="shared" si="63"/>
        <v>0</v>
      </c>
      <c r="Q1017" s="184"/>
    </row>
    <row r="1018" spans="1:17" ht="12" customHeight="1" x14ac:dyDescent="0.2">
      <c r="A1018" s="188" t="s">
        <v>3570</v>
      </c>
      <c r="B1018" s="188" t="s">
        <v>3571</v>
      </c>
      <c r="C1018" s="190"/>
      <c r="D1018" s="189">
        <v>0</v>
      </c>
      <c r="E1018" s="188" t="s">
        <v>1822</v>
      </c>
      <c r="F1018" s="188" t="s">
        <v>1897</v>
      </c>
      <c r="G1018" s="188" t="s">
        <v>1702</v>
      </c>
      <c r="H1018" s="188" t="s">
        <v>3321</v>
      </c>
      <c r="I1018" s="181">
        <f>SUMIFS(STIMA!$O$2:$O$48,STIMA!$G$2:$G$48,EP!I$1,STIMA!$E$2:$E$48,EP!$A1018)</f>
        <v>0</v>
      </c>
      <c r="J1018" s="182">
        <f t="shared" si="60"/>
        <v>0</v>
      </c>
      <c r="K1018" s="181">
        <f>SUMIFS(STIMA!$O$2:$O$48,STIMA!$G$2:$G$48,EP!K$1,STIMA!$E$2:$E$48,EP!$A1018)</f>
        <v>0</v>
      </c>
      <c r="L1018" s="182">
        <f t="shared" si="61"/>
        <v>0</v>
      </c>
      <c r="M1018" s="183">
        <f t="shared" si="62"/>
        <v>0</v>
      </c>
      <c r="N1018" s="182">
        <f t="shared" si="63"/>
        <v>0</v>
      </c>
      <c r="Q1018" s="184"/>
    </row>
    <row r="1019" spans="1:17" ht="12" customHeight="1" x14ac:dyDescent="0.2">
      <c r="A1019" s="188" t="s">
        <v>3572</v>
      </c>
      <c r="B1019" s="188" t="s">
        <v>3573</v>
      </c>
      <c r="C1019" s="188" t="s">
        <v>427</v>
      </c>
      <c r="D1019" s="189">
        <v>328.98</v>
      </c>
      <c r="E1019" s="188" t="s">
        <v>1822</v>
      </c>
      <c r="F1019" s="188" t="s">
        <v>1897</v>
      </c>
      <c r="G1019" s="188" t="s">
        <v>1702</v>
      </c>
      <c r="H1019" s="188" t="s">
        <v>3321</v>
      </c>
      <c r="I1019" s="181">
        <f>SUMIFS(STIMA!$O$2:$O$48,STIMA!$G$2:$G$48,EP!I$1,STIMA!$E$2:$E$48,EP!$A1019)</f>
        <v>0</v>
      </c>
      <c r="J1019" s="182">
        <f t="shared" si="60"/>
        <v>0</v>
      </c>
      <c r="K1019" s="181">
        <f>SUMIFS(STIMA!$O$2:$O$48,STIMA!$G$2:$G$48,EP!K$1,STIMA!$E$2:$E$48,EP!$A1019)</f>
        <v>0</v>
      </c>
      <c r="L1019" s="182">
        <f t="shared" si="61"/>
        <v>0</v>
      </c>
      <c r="M1019" s="183">
        <f t="shared" si="62"/>
        <v>0</v>
      </c>
      <c r="N1019" s="182">
        <f t="shared" si="63"/>
        <v>0</v>
      </c>
      <c r="Q1019" s="184"/>
    </row>
    <row r="1020" spans="1:17" ht="12" customHeight="1" x14ac:dyDescent="0.2">
      <c r="A1020" s="188" t="s">
        <v>3574</v>
      </c>
      <c r="B1020" s="188" t="s">
        <v>3575</v>
      </c>
      <c r="C1020" s="188" t="s">
        <v>427</v>
      </c>
      <c r="D1020" s="189">
        <v>335.19</v>
      </c>
      <c r="E1020" s="188" t="s">
        <v>1822</v>
      </c>
      <c r="F1020" s="188" t="s">
        <v>1897</v>
      </c>
      <c r="G1020" s="188" t="s">
        <v>1702</v>
      </c>
      <c r="H1020" s="188" t="s">
        <v>3321</v>
      </c>
      <c r="I1020" s="181">
        <f>SUMIFS(STIMA!$O$2:$O$48,STIMA!$G$2:$G$48,EP!I$1,STIMA!$E$2:$E$48,EP!$A1020)</f>
        <v>0</v>
      </c>
      <c r="J1020" s="182">
        <f t="shared" si="60"/>
        <v>0</v>
      </c>
      <c r="K1020" s="181">
        <f>SUMIFS(STIMA!$O$2:$O$48,STIMA!$G$2:$G$48,EP!K$1,STIMA!$E$2:$E$48,EP!$A1020)</f>
        <v>0</v>
      </c>
      <c r="L1020" s="182">
        <f t="shared" si="61"/>
        <v>0</v>
      </c>
      <c r="M1020" s="183">
        <f t="shared" si="62"/>
        <v>0</v>
      </c>
      <c r="N1020" s="182">
        <f t="shared" si="63"/>
        <v>0</v>
      </c>
      <c r="Q1020" s="184"/>
    </row>
    <row r="1021" spans="1:17" ht="12" customHeight="1" x14ac:dyDescent="0.2">
      <c r="A1021" s="188" t="s">
        <v>3576</v>
      </c>
      <c r="B1021" s="188" t="s">
        <v>3577</v>
      </c>
      <c r="C1021" s="188" t="s">
        <v>427</v>
      </c>
      <c r="D1021" s="189">
        <v>347.62</v>
      </c>
      <c r="E1021" s="188" t="s">
        <v>1822</v>
      </c>
      <c r="F1021" s="188" t="s">
        <v>1897</v>
      </c>
      <c r="G1021" s="188" t="s">
        <v>1702</v>
      </c>
      <c r="H1021" s="188" t="s">
        <v>3321</v>
      </c>
      <c r="I1021" s="181">
        <f>SUMIFS(STIMA!$O$2:$O$48,STIMA!$G$2:$G$48,EP!I$1,STIMA!$E$2:$E$48,EP!$A1021)</f>
        <v>0</v>
      </c>
      <c r="J1021" s="182">
        <f t="shared" si="60"/>
        <v>0</v>
      </c>
      <c r="K1021" s="181">
        <f>SUMIFS(STIMA!$O$2:$O$48,STIMA!$G$2:$G$48,EP!K$1,STIMA!$E$2:$E$48,EP!$A1021)</f>
        <v>0</v>
      </c>
      <c r="L1021" s="182">
        <f t="shared" si="61"/>
        <v>0</v>
      </c>
      <c r="M1021" s="183">
        <f t="shared" si="62"/>
        <v>0</v>
      </c>
      <c r="N1021" s="182">
        <f t="shared" si="63"/>
        <v>0</v>
      </c>
      <c r="Q1021" s="184"/>
    </row>
    <row r="1022" spans="1:17" ht="12" customHeight="1" x14ac:dyDescent="0.2">
      <c r="A1022" s="188" t="s">
        <v>3578</v>
      </c>
      <c r="B1022" s="188" t="s">
        <v>3579</v>
      </c>
      <c r="C1022" s="188"/>
      <c r="D1022" s="189">
        <v>0</v>
      </c>
      <c r="E1022" s="188" t="s">
        <v>1822</v>
      </c>
      <c r="F1022" s="188" t="s">
        <v>1897</v>
      </c>
      <c r="G1022" s="188" t="s">
        <v>1702</v>
      </c>
      <c r="H1022" s="188" t="s">
        <v>3321</v>
      </c>
      <c r="I1022" s="181">
        <f>SUMIFS(STIMA!$O$2:$O$48,STIMA!$G$2:$G$48,EP!I$1,STIMA!$E$2:$E$48,EP!$A1022)</f>
        <v>0</v>
      </c>
      <c r="J1022" s="182">
        <f t="shared" si="60"/>
        <v>0</v>
      </c>
      <c r="K1022" s="181">
        <f>SUMIFS(STIMA!$O$2:$O$48,STIMA!$G$2:$G$48,EP!K$1,STIMA!$E$2:$E$48,EP!$A1022)</f>
        <v>0</v>
      </c>
      <c r="L1022" s="182">
        <f t="shared" si="61"/>
        <v>0</v>
      </c>
      <c r="M1022" s="183">
        <f t="shared" si="62"/>
        <v>0</v>
      </c>
      <c r="N1022" s="182">
        <f t="shared" si="63"/>
        <v>0</v>
      </c>
      <c r="Q1022" s="184"/>
    </row>
    <row r="1023" spans="1:17" ht="12" customHeight="1" x14ac:dyDescent="0.2">
      <c r="A1023" s="188" t="s">
        <v>3580</v>
      </c>
      <c r="B1023" s="188" t="s">
        <v>3581</v>
      </c>
      <c r="C1023" s="188" t="s">
        <v>427</v>
      </c>
      <c r="D1023" s="189">
        <v>262.33999999999997</v>
      </c>
      <c r="E1023" s="188" t="s">
        <v>1822</v>
      </c>
      <c r="F1023" s="188" t="s">
        <v>1897</v>
      </c>
      <c r="G1023" s="188" t="s">
        <v>1702</v>
      </c>
      <c r="H1023" s="188" t="s">
        <v>3321</v>
      </c>
      <c r="I1023" s="181">
        <f>SUMIFS(STIMA!$O$2:$O$48,STIMA!$G$2:$G$48,EP!I$1,STIMA!$E$2:$E$48,EP!$A1023)</f>
        <v>0</v>
      </c>
      <c r="J1023" s="182">
        <f t="shared" si="60"/>
        <v>0</v>
      </c>
      <c r="K1023" s="181">
        <f>SUMIFS(STIMA!$O$2:$O$48,STIMA!$G$2:$G$48,EP!K$1,STIMA!$E$2:$E$48,EP!$A1023)</f>
        <v>0</v>
      </c>
      <c r="L1023" s="182">
        <f t="shared" si="61"/>
        <v>0</v>
      </c>
      <c r="M1023" s="183">
        <f t="shared" si="62"/>
        <v>0</v>
      </c>
      <c r="N1023" s="182">
        <f t="shared" si="63"/>
        <v>0</v>
      </c>
      <c r="Q1023" s="184"/>
    </row>
    <row r="1024" spans="1:17" ht="12" customHeight="1" x14ac:dyDescent="0.2">
      <c r="A1024" s="188" t="s">
        <v>3582</v>
      </c>
      <c r="B1024" s="188" t="s">
        <v>3583</v>
      </c>
      <c r="C1024" s="188" t="s">
        <v>427</v>
      </c>
      <c r="D1024" s="189">
        <v>302.12</v>
      </c>
      <c r="E1024" s="188" t="s">
        <v>1822</v>
      </c>
      <c r="F1024" s="188" t="s">
        <v>1897</v>
      </c>
      <c r="G1024" s="188" t="s">
        <v>1702</v>
      </c>
      <c r="H1024" s="188" t="s">
        <v>3321</v>
      </c>
      <c r="I1024" s="181">
        <f>SUMIFS(STIMA!$O$2:$O$48,STIMA!$G$2:$G$48,EP!I$1,STIMA!$E$2:$E$48,EP!$A1024)</f>
        <v>0</v>
      </c>
      <c r="J1024" s="182">
        <f t="shared" si="60"/>
        <v>0</v>
      </c>
      <c r="K1024" s="181">
        <f>SUMIFS(STIMA!$O$2:$O$48,STIMA!$G$2:$G$48,EP!K$1,STIMA!$E$2:$E$48,EP!$A1024)</f>
        <v>0</v>
      </c>
      <c r="L1024" s="182">
        <f t="shared" si="61"/>
        <v>0</v>
      </c>
      <c r="M1024" s="183">
        <f t="shared" si="62"/>
        <v>0</v>
      </c>
      <c r="N1024" s="182">
        <f t="shared" si="63"/>
        <v>0</v>
      </c>
      <c r="Q1024" s="184"/>
    </row>
    <row r="1025" spans="1:17" ht="12" customHeight="1" x14ac:dyDescent="0.2">
      <c r="A1025" s="188" t="s">
        <v>3584</v>
      </c>
      <c r="B1025" s="188" t="s">
        <v>3585</v>
      </c>
      <c r="C1025" s="188" t="s">
        <v>427</v>
      </c>
      <c r="D1025" s="189">
        <v>322</v>
      </c>
      <c r="E1025" s="188" t="s">
        <v>1822</v>
      </c>
      <c r="F1025" s="188" t="s">
        <v>1897</v>
      </c>
      <c r="G1025" s="188" t="s">
        <v>1702</v>
      </c>
      <c r="H1025" s="188" t="s">
        <v>3321</v>
      </c>
      <c r="I1025" s="181">
        <f>SUMIFS(STIMA!$O$2:$O$48,STIMA!$G$2:$G$48,EP!I$1,STIMA!$E$2:$E$48,EP!$A1025)</f>
        <v>0</v>
      </c>
      <c r="J1025" s="182">
        <f t="shared" si="60"/>
        <v>0</v>
      </c>
      <c r="K1025" s="181">
        <f>SUMIFS(STIMA!$O$2:$O$48,STIMA!$G$2:$G$48,EP!K$1,STIMA!$E$2:$E$48,EP!$A1025)</f>
        <v>0</v>
      </c>
      <c r="L1025" s="182">
        <f t="shared" si="61"/>
        <v>0</v>
      </c>
      <c r="M1025" s="183">
        <f t="shared" si="62"/>
        <v>0</v>
      </c>
      <c r="N1025" s="182">
        <f t="shared" si="63"/>
        <v>0</v>
      </c>
      <c r="Q1025" s="186"/>
    </row>
    <row r="1026" spans="1:17" ht="12" customHeight="1" x14ac:dyDescent="0.2">
      <c r="A1026" s="188" t="s">
        <v>3586</v>
      </c>
      <c r="B1026" s="188" t="s">
        <v>3587</v>
      </c>
      <c r="C1026" s="188" t="s">
        <v>427</v>
      </c>
      <c r="D1026" s="189">
        <v>371.72</v>
      </c>
      <c r="E1026" s="188" t="s">
        <v>1822</v>
      </c>
      <c r="F1026" s="188" t="s">
        <v>1897</v>
      </c>
      <c r="G1026" s="188" t="s">
        <v>1702</v>
      </c>
      <c r="H1026" s="188" t="s">
        <v>3321</v>
      </c>
      <c r="I1026" s="181">
        <f>SUMIFS(STIMA!$O$2:$O$48,STIMA!$G$2:$G$48,EP!I$1,STIMA!$E$2:$E$48,EP!$A1026)</f>
        <v>0</v>
      </c>
      <c r="J1026" s="182">
        <f t="shared" ref="J1026:J1089" si="64">I1026/$J$1</f>
        <v>0</v>
      </c>
      <c r="K1026" s="181">
        <f>SUMIFS(STIMA!$O$2:$O$48,STIMA!$G$2:$G$48,EP!K$1,STIMA!$E$2:$E$48,EP!$A1026)</f>
        <v>0</v>
      </c>
      <c r="L1026" s="182">
        <f t="shared" ref="L1026:L1089" si="65">K1026/$L$1</f>
        <v>0</v>
      </c>
      <c r="M1026" s="183">
        <f t="shared" ref="M1026:M1089" si="66">I1026+K1026</f>
        <v>0</v>
      </c>
      <c r="N1026" s="182">
        <f t="shared" ref="N1026:N1089" si="67">M1026/$N$1</f>
        <v>0</v>
      </c>
      <c r="Q1026" s="186"/>
    </row>
    <row r="1027" spans="1:17" ht="12" customHeight="1" x14ac:dyDescent="0.2">
      <c r="A1027" s="188" t="s">
        <v>3588</v>
      </c>
      <c r="B1027" s="188" t="s">
        <v>3589</v>
      </c>
      <c r="C1027" s="188" t="s">
        <v>427</v>
      </c>
      <c r="D1027" s="189">
        <v>510.94</v>
      </c>
      <c r="E1027" s="188" t="s">
        <v>1822</v>
      </c>
      <c r="F1027" s="188" t="s">
        <v>1897</v>
      </c>
      <c r="G1027" s="188" t="s">
        <v>1702</v>
      </c>
      <c r="H1027" s="188" t="s">
        <v>3321</v>
      </c>
      <c r="I1027" s="181">
        <f>SUMIFS(STIMA!$O$2:$O$48,STIMA!$G$2:$G$48,EP!I$1,STIMA!$E$2:$E$48,EP!$A1027)</f>
        <v>0</v>
      </c>
      <c r="J1027" s="182">
        <f t="shared" si="64"/>
        <v>0</v>
      </c>
      <c r="K1027" s="181">
        <f>SUMIFS(STIMA!$O$2:$O$48,STIMA!$G$2:$G$48,EP!K$1,STIMA!$E$2:$E$48,EP!$A1027)</f>
        <v>0</v>
      </c>
      <c r="L1027" s="182">
        <f t="shared" si="65"/>
        <v>0</v>
      </c>
      <c r="M1027" s="183">
        <f t="shared" si="66"/>
        <v>0</v>
      </c>
      <c r="N1027" s="182">
        <f t="shared" si="67"/>
        <v>0</v>
      </c>
      <c r="Q1027" s="184"/>
    </row>
    <row r="1028" spans="1:17" ht="12" customHeight="1" x14ac:dyDescent="0.2">
      <c r="A1028" s="188" t="s">
        <v>3590</v>
      </c>
      <c r="B1028" s="188" t="s">
        <v>3591</v>
      </c>
      <c r="C1028" s="188" t="s">
        <v>427</v>
      </c>
      <c r="D1028" s="189">
        <v>581.83000000000004</v>
      </c>
      <c r="E1028" s="188" t="s">
        <v>1822</v>
      </c>
      <c r="F1028" s="188" t="s">
        <v>1897</v>
      </c>
      <c r="G1028" s="188" t="s">
        <v>1702</v>
      </c>
      <c r="H1028" s="188" t="s">
        <v>3321</v>
      </c>
      <c r="I1028" s="181">
        <f>SUMIFS(STIMA!$O$2:$O$48,STIMA!$G$2:$G$48,EP!I$1,STIMA!$E$2:$E$48,EP!$A1028)</f>
        <v>0</v>
      </c>
      <c r="J1028" s="182">
        <f t="shared" si="64"/>
        <v>0</v>
      </c>
      <c r="K1028" s="181">
        <f>SUMIFS(STIMA!$O$2:$O$48,STIMA!$G$2:$G$48,EP!K$1,STIMA!$E$2:$E$48,EP!$A1028)</f>
        <v>0</v>
      </c>
      <c r="L1028" s="182">
        <f t="shared" si="65"/>
        <v>0</v>
      </c>
      <c r="M1028" s="183">
        <f t="shared" si="66"/>
        <v>0</v>
      </c>
      <c r="N1028" s="182">
        <f t="shared" si="67"/>
        <v>0</v>
      </c>
      <c r="Q1028" s="184"/>
    </row>
    <row r="1029" spans="1:17" ht="12" customHeight="1" x14ac:dyDescent="0.2">
      <c r="A1029" s="188" t="s">
        <v>3592</v>
      </c>
      <c r="B1029" s="188" t="s">
        <v>3593</v>
      </c>
      <c r="C1029" s="188" t="s">
        <v>427</v>
      </c>
      <c r="D1029" s="189">
        <v>936.09</v>
      </c>
      <c r="E1029" s="188" t="s">
        <v>1822</v>
      </c>
      <c r="F1029" s="188" t="s">
        <v>1897</v>
      </c>
      <c r="G1029" s="188" t="s">
        <v>1702</v>
      </c>
      <c r="H1029" s="188" t="s">
        <v>3321</v>
      </c>
      <c r="I1029" s="181">
        <f>SUMIFS(STIMA!$O$2:$O$48,STIMA!$G$2:$G$48,EP!I$1,STIMA!$E$2:$E$48,EP!$A1029)</f>
        <v>0</v>
      </c>
      <c r="J1029" s="182">
        <f t="shared" si="64"/>
        <v>0</v>
      </c>
      <c r="K1029" s="181">
        <f>SUMIFS(STIMA!$O$2:$O$48,STIMA!$G$2:$G$48,EP!K$1,STIMA!$E$2:$E$48,EP!$A1029)</f>
        <v>0</v>
      </c>
      <c r="L1029" s="182">
        <f t="shared" si="65"/>
        <v>0</v>
      </c>
      <c r="M1029" s="183">
        <f t="shared" si="66"/>
        <v>0</v>
      </c>
      <c r="N1029" s="182">
        <f t="shared" si="67"/>
        <v>0</v>
      </c>
      <c r="Q1029" s="184"/>
    </row>
    <row r="1030" spans="1:17" ht="12" customHeight="1" x14ac:dyDescent="0.2">
      <c r="A1030" s="188" t="s">
        <v>3594</v>
      </c>
      <c r="B1030" s="188" t="s">
        <v>3595</v>
      </c>
      <c r="C1030" s="188"/>
      <c r="D1030" s="189">
        <v>0</v>
      </c>
      <c r="E1030" s="188" t="s">
        <v>1822</v>
      </c>
      <c r="F1030" s="188" t="s">
        <v>1897</v>
      </c>
      <c r="G1030" s="188" t="s">
        <v>1702</v>
      </c>
      <c r="H1030" s="188" t="s">
        <v>3321</v>
      </c>
      <c r="I1030" s="181">
        <f>SUMIFS(STIMA!$O$2:$O$48,STIMA!$G$2:$G$48,EP!I$1,STIMA!$E$2:$E$48,EP!$A1030)</f>
        <v>0</v>
      </c>
      <c r="J1030" s="182">
        <f t="shared" si="64"/>
        <v>0</v>
      </c>
      <c r="K1030" s="181">
        <f>SUMIFS(STIMA!$O$2:$O$48,STIMA!$G$2:$G$48,EP!K$1,STIMA!$E$2:$E$48,EP!$A1030)</f>
        <v>0</v>
      </c>
      <c r="L1030" s="182">
        <f t="shared" si="65"/>
        <v>0</v>
      </c>
      <c r="M1030" s="183">
        <f t="shared" si="66"/>
        <v>0</v>
      </c>
      <c r="N1030" s="182">
        <f t="shared" si="67"/>
        <v>0</v>
      </c>
      <c r="Q1030" s="184"/>
    </row>
    <row r="1031" spans="1:17" ht="12" customHeight="1" x14ac:dyDescent="0.2">
      <c r="A1031" s="188" t="s">
        <v>3596</v>
      </c>
      <c r="B1031" s="188" t="s">
        <v>3597</v>
      </c>
      <c r="C1031" s="188" t="s">
        <v>427</v>
      </c>
      <c r="D1031" s="189">
        <v>48.93</v>
      </c>
      <c r="E1031" s="188" t="s">
        <v>1822</v>
      </c>
      <c r="F1031" s="188" t="s">
        <v>1897</v>
      </c>
      <c r="G1031" s="188" t="s">
        <v>1702</v>
      </c>
      <c r="H1031" s="188" t="s">
        <v>3321</v>
      </c>
      <c r="I1031" s="181">
        <f>SUMIFS(STIMA!$O$2:$O$48,STIMA!$G$2:$G$48,EP!I$1,STIMA!$E$2:$E$48,EP!$A1031)</f>
        <v>0</v>
      </c>
      <c r="J1031" s="182">
        <f t="shared" si="64"/>
        <v>0</v>
      </c>
      <c r="K1031" s="181">
        <f>SUMIFS(STIMA!$O$2:$O$48,STIMA!$G$2:$G$48,EP!K$1,STIMA!$E$2:$E$48,EP!$A1031)</f>
        <v>0</v>
      </c>
      <c r="L1031" s="182">
        <f t="shared" si="65"/>
        <v>0</v>
      </c>
      <c r="M1031" s="183">
        <f t="shared" si="66"/>
        <v>0</v>
      </c>
      <c r="N1031" s="182">
        <f t="shared" si="67"/>
        <v>0</v>
      </c>
      <c r="Q1031" s="184"/>
    </row>
    <row r="1032" spans="1:17" ht="12" customHeight="1" x14ac:dyDescent="0.2">
      <c r="A1032" s="188" t="s">
        <v>3598</v>
      </c>
      <c r="B1032" s="188" t="s">
        <v>3599</v>
      </c>
      <c r="C1032" s="188" t="s">
        <v>427</v>
      </c>
      <c r="D1032" s="189">
        <v>58.25</v>
      </c>
      <c r="E1032" s="188" t="s">
        <v>1822</v>
      </c>
      <c r="F1032" s="188" t="s">
        <v>1897</v>
      </c>
      <c r="G1032" s="188" t="s">
        <v>1702</v>
      </c>
      <c r="H1032" s="188" t="s">
        <v>3321</v>
      </c>
      <c r="I1032" s="181">
        <f>SUMIFS(STIMA!$O$2:$O$48,STIMA!$G$2:$G$48,EP!I$1,STIMA!$E$2:$E$48,EP!$A1032)</f>
        <v>0</v>
      </c>
      <c r="J1032" s="182">
        <f t="shared" si="64"/>
        <v>0</v>
      </c>
      <c r="K1032" s="181">
        <f>SUMIFS(STIMA!$O$2:$O$48,STIMA!$G$2:$G$48,EP!K$1,STIMA!$E$2:$E$48,EP!$A1032)</f>
        <v>0</v>
      </c>
      <c r="L1032" s="182">
        <f t="shared" si="65"/>
        <v>0</v>
      </c>
      <c r="M1032" s="183">
        <f t="shared" si="66"/>
        <v>0</v>
      </c>
      <c r="N1032" s="182">
        <f t="shared" si="67"/>
        <v>0</v>
      </c>
      <c r="Q1032" s="184"/>
    </row>
    <row r="1033" spans="1:17" ht="12" customHeight="1" x14ac:dyDescent="0.2">
      <c r="A1033" s="188" t="s">
        <v>3600</v>
      </c>
      <c r="B1033" s="188" t="s">
        <v>3601</v>
      </c>
      <c r="C1033" s="188" t="s">
        <v>427</v>
      </c>
      <c r="D1033" s="189">
        <v>67.569999999999993</v>
      </c>
      <c r="E1033" s="188" t="s">
        <v>1822</v>
      </c>
      <c r="F1033" s="188" t="s">
        <v>1897</v>
      </c>
      <c r="G1033" s="188" t="s">
        <v>1702</v>
      </c>
      <c r="H1033" s="188" t="s">
        <v>3321</v>
      </c>
      <c r="I1033" s="181">
        <f>SUMIFS(STIMA!$O$2:$O$48,STIMA!$G$2:$G$48,EP!I$1,STIMA!$E$2:$E$48,EP!$A1033)</f>
        <v>0</v>
      </c>
      <c r="J1033" s="182">
        <f t="shared" si="64"/>
        <v>0</v>
      </c>
      <c r="K1033" s="181">
        <f>SUMIFS(STIMA!$O$2:$O$48,STIMA!$G$2:$G$48,EP!K$1,STIMA!$E$2:$E$48,EP!$A1033)</f>
        <v>0</v>
      </c>
      <c r="L1033" s="182">
        <f t="shared" si="65"/>
        <v>0</v>
      </c>
      <c r="M1033" s="183">
        <f t="shared" si="66"/>
        <v>0</v>
      </c>
      <c r="N1033" s="182">
        <f t="shared" si="67"/>
        <v>0</v>
      </c>
      <c r="Q1033" s="184"/>
    </row>
    <row r="1034" spans="1:17" ht="12" customHeight="1" x14ac:dyDescent="0.2">
      <c r="A1034" s="188" t="s">
        <v>3602</v>
      </c>
      <c r="B1034" s="188" t="s">
        <v>3603</v>
      </c>
      <c r="C1034" s="188" t="s">
        <v>427</v>
      </c>
      <c r="D1034" s="189">
        <v>67.569999999999993</v>
      </c>
      <c r="E1034" s="188" t="s">
        <v>1822</v>
      </c>
      <c r="F1034" s="188" t="s">
        <v>1897</v>
      </c>
      <c r="G1034" s="188" t="s">
        <v>1702</v>
      </c>
      <c r="H1034" s="188" t="s">
        <v>3321</v>
      </c>
      <c r="I1034" s="181">
        <f>SUMIFS(STIMA!$O$2:$O$48,STIMA!$G$2:$G$48,EP!I$1,STIMA!$E$2:$E$48,EP!$A1034)</f>
        <v>0</v>
      </c>
      <c r="J1034" s="182">
        <f t="shared" si="64"/>
        <v>0</v>
      </c>
      <c r="K1034" s="181">
        <f>SUMIFS(STIMA!$O$2:$O$48,STIMA!$G$2:$G$48,EP!K$1,STIMA!$E$2:$E$48,EP!$A1034)</f>
        <v>0</v>
      </c>
      <c r="L1034" s="182">
        <f t="shared" si="65"/>
        <v>0</v>
      </c>
      <c r="M1034" s="183">
        <f t="shared" si="66"/>
        <v>0</v>
      </c>
      <c r="N1034" s="182">
        <f t="shared" si="67"/>
        <v>0</v>
      </c>
      <c r="Q1034" s="184"/>
    </row>
    <row r="1035" spans="1:17" ht="12" customHeight="1" x14ac:dyDescent="0.2">
      <c r="A1035" s="188" t="s">
        <v>3604</v>
      </c>
      <c r="B1035" s="188" t="s">
        <v>3605</v>
      </c>
      <c r="C1035" s="188" t="s">
        <v>427</v>
      </c>
      <c r="D1035" s="189">
        <v>78.760000000000005</v>
      </c>
      <c r="E1035" s="188" t="s">
        <v>1822</v>
      </c>
      <c r="F1035" s="188" t="s">
        <v>1897</v>
      </c>
      <c r="G1035" s="188" t="s">
        <v>1702</v>
      </c>
      <c r="H1035" s="188" t="s">
        <v>3321</v>
      </c>
      <c r="I1035" s="181">
        <f>SUMIFS(STIMA!$O$2:$O$48,STIMA!$G$2:$G$48,EP!I$1,STIMA!$E$2:$E$48,EP!$A1035)</f>
        <v>0</v>
      </c>
      <c r="J1035" s="182">
        <f t="shared" si="64"/>
        <v>0</v>
      </c>
      <c r="K1035" s="181">
        <f>SUMIFS(STIMA!$O$2:$O$48,STIMA!$G$2:$G$48,EP!K$1,STIMA!$E$2:$E$48,EP!$A1035)</f>
        <v>0</v>
      </c>
      <c r="L1035" s="182">
        <f t="shared" si="65"/>
        <v>0</v>
      </c>
      <c r="M1035" s="183">
        <f t="shared" si="66"/>
        <v>0</v>
      </c>
      <c r="N1035" s="182">
        <f t="shared" si="67"/>
        <v>0</v>
      </c>
      <c r="Q1035" s="184"/>
    </row>
    <row r="1036" spans="1:17" ht="12" customHeight="1" x14ac:dyDescent="0.2">
      <c r="A1036" s="188" t="s">
        <v>3606</v>
      </c>
      <c r="B1036" s="188" t="s">
        <v>3607</v>
      </c>
      <c r="C1036" s="188" t="s">
        <v>427</v>
      </c>
      <c r="D1036" s="189">
        <v>94.53</v>
      </c>
      <c r="E1036" s="188" t="s">
        <v>1822</v>
      </c>
      <c r="F1036" s="188" t="s">
        <v>1897</v>
      </c>
      <c r="G1036" s="188" t="s">
        <v>1702</v>
      </c>
      <c r="H1036" s="188" t="s">
        <v>3321</v>
      </c>
      <c r="I1036" s="181">
        <f>SUMIFS(STIMA!$O$2:$O$48,STIMA!$G$2:$G$48,EP!I$1,STIMA!$E$2:$E$48,EP!$A1036)</f>
        <v>0</v>
      </c>
      <c r="J1036" s="182">
        <f t="shared" si="64"/>
        <v>0</v>
      </c>
      <c r="K1036" s="181">
        <f>SUMIFS(STIMA!$O$2:$O$48,STIMA!$G$2:$G$48,EP!K$1,STIMA!$E$2:$E$48,EP!$A1036)</f>
        <v>0</v>
      </c>
      <c r="L1036" s="182">
        <f t="shared" si="65"/>
        <v>0</v>
      </c>
      <c r="M1036" s="183">
        <f t="shared" si="66"/>
        <v>0</v>
      </c>
      <c r="N1036" s="182">
        <f t="shared" si="67"/>
        <v>0</v>
      </c>
      <c r="Q1036" s="184"/>
    </row>
    <row r="1037" spans="1:17" ht="12" customHeight="1" x14ac:dyDescent="0.2">
      <c r="A1037" s="188" t="s">
        <v>1915</v>
      </c>
      <c r="B1037" s="188" t="s">
        <v>1916</v>
      </c>
      <c r="C1037" s="188"/>
      <c r="D1037" s="189">
        <v>0</v>
      </c>
      <c r="E1037" s="188" t="s">
        <v>1822</v>
      </c>
      <c r="F1037" s="188" t="s">
        <v>1885</v>
      </c>
      <c r="G1037" s="188" t="s">
        <v>1702</v>
      </c>
      <c r="H1037" s="188" t="s">
        <v>3363</v>
      </c>
      <c r="I1037" s="181">
        <f>SUMIFS(STIMA!$O$2:$O$48,STIMA!$G$2:$G$48,EP!I$1,STIMA!$E$2:$E$48,EP!$A1037)</f>
        <v>0</v>
      </c>
      <c r="J1037" s="182">
        <f t="shared" si="64"/>
        <v>0</v>
      </c>
      <c r="K1037" s="181">
        <f>SUMIFS(STIMA!$O$2:$O$48,STIMA!$G$2:$G$48,EP!K$1,STIMA!$E$2:$E$48,EP!$A1037)</f>
        <v>0</v>
      </c>
      <c r="L1037" s="182">
        <f t="shared" si="65"/>
        <v>0</v>
      </c>
      <c r="M1037" s="183">
        <f t="shared" si="66"/>
        <v>0</v>
      </c>
      <c r="N1037" s="182">
        <f t="shared" si="67"/>
        <v>0</v>
      </c>
      <c r="Q1037" s="186"/>
    </row>
    <row r="1038" spans="1:17" ht="12" customHeight="1" x14ac:dyDescent="0.2">
      <c r="A1038" s="188" t="s">
        <v>1917</v>
      </c>
      <c r="B1038" s="188" t="s">
        <v>1918</v>
      </c>
      <c r="C1038" s="188" t="s">
        <v>427</v>
      </c>
      <c r="D1038" s="189">
        <v>16.87</v>
      </c>
      <c r="E1038" s="188" t="s">
        <v>1822</v>
      </c>
      <c r="F1038" s="188" t="s">
        <v>1885</v>
      </c>
      <c r="G1038" s="188" t="s">
        <v>1702</v>
      </c>
      <c r="H1038" s="188" t="s">
        <v>3363</v>
      </c>
      <c r="I1038" s="181">
        <f>SUMIFS(STIMA!$O$2:$O$48,STIMA!$G$2:$G$48,EP!I$1,STIMA!$E$2:$E$48,EP!$A1038)</f>
        <v>0</v>
      </c>
      <c r="J1038" s="182">
        <f t="shared" si="64"/>
        <v>0</v>
      </c>
      <c r="K1038" s="181">
        <f>SUMIFS(STIMA!$O$2:$O$48,STIMA!$G$2:$G$48,EP!K$1,STIMA!$E$2:$E$48,EP!$A1038)</f>
        <v>0</v>
      </c>
      <c r="L1038" s="182">
        <f t="shared" si="65"/>
        <v>0</v>
      </c>
      <c r="M1038" s="183">
        <f t="shared" si="66"/>
        <v>0</v>
      </c>
      <c r="N1038" s="182">
        <f t="shared" si="67"/>
        <v>0</v>
      </c>
      <c r="Q1038" s="184"/>
    </row>
    <row r="1039" spans="1:17" ht="12" customHeight="1" x14ac:dyDescent="0.2">
      <c r="A1039" s="188" t="s">
        <v>1919</v>
      </c>
      <c r="B1039" s="188" t="s">
        <v>1920</v>
      </c>
      <c r="C1039" s="188"/>
      <c r="D1039" s="189">
        <v>0</v>
      </c>
      <c r="E1039" s="188" t="s">
        <v>1921</v>
      </c>
      <c r="F1039" s="188" t="s">
        <v>1922</v>
      </c>
      <c r="G1039" s="188" t="s">
        <v>1702</v>
      </c>
      <c r="H1039" s="188" t="s">
        <v>3321</v>
      </c>
      <c r="I1039" s="181">
        <f>SUMIFS(STIMA!$O$2:$O$48,STIMA!$G$2:$G$48,EP!I$1,STIMA!$E$2:$E$48,EP!$A1039)</f>
        <v>0</v>
      </c>
      <c r="J1039" s="182">
        <f t="shared" si="64"/>
        <v>0</v>
      </c>
      <c r="K1039" s="181">
        <f>SUMIFS(STIMA!$O$2:$O$48,STIMA!$G$2:$G$48,EP!K$1,STIMA!$E$2:$E$48,EP!$A1039)</f>
        <v>0</v>
      </c>
      <c r="L1039" s="182">
        <f t="shared" si="65"/>
        <v>0</v>
      </c>
      <c r="M1039" s="183">
        <f t="shared" si="66"/>
        <v>0</v>
      </c>
      <c r="N1039" s="182">
        <f t="shared" si="67"/>
        <v>0</v>
      </c>
      <c r="Q1039" s="186"/>
    </row>
    <row r="1040" spans="1:17" ht="12" customHeight="1" x14ac:dyDescent="0.2">
      <c r="A1040" s="188" t="s">
        <v>1923</v>
      </c>
      <c r="B1040" s="188" t="s">
        <v>1924</v>
      </c>
      <c r="C1040" s="188" t="s">
        <v>427</v>
      </c>
      <c r="D1040" s="189">
        <v>20571.650000000001</v>
      </c>
      <c r="E1040" s="188" t="s">
        <v>1921</v>
      </c>
      <c r="F1040" s="188" t="s">
        <v>1922</v>
      </c>
      <c r="G1040" s="188" t="s">
        <v>1702</v>
      </c>
      <c r="H1040" s="188" t="s">
        <v>3321</v>
      </c>
      <c r="I1040" s="181">
        <f>SUMIFS(STIMA!$O$2:$O$48,STIMA!$G$2:$G$48,EP!I$1,STIMA!$E$2:$E$48,EP!$A1040)</f>
        <v>0</v>
      </c>
      <c r="J1040" s="182">
        <f t="shared" si="64"/>
        <v>0</v>
      </c>
      <c r="K1040" s="181">
        <f>SUMIFS(STIMA!$O$2:$O$48,STIMA!$G$2:$G$48,EP!K$1,STIMA!$E$2:$E$48,EP!$A1040)</f>
        <v>0</v>
      </c>
      <c r="L1040" s="182">
        <f t="shared" si="65"/>
        <v>0</v>
      </c>
      <c r="M1040" s="183">
        <f t="shared" si="66"/>
        <v>0</v>
      </c>
      <c r="N1040" s="182">
        <f t="shared" si="67"/>
        <v>0</v>
      </c>
      <c r="Q1040" s="186"/>
    </row>
    <row r="1041" spans="1:17" ht="12" customHeight="1" x14ac:dyDescent="0.2">
      <c r="A1041" s="188" t="s">
        <v>1925</v>
      </c>
      <c r="B1041" s="188" t="s">
        <v>1926</v>
      </c>
      <c r="C1041" s="188" t="s">
        <v>427</v>
      </c>
      <c r="D1041" s="189">
        <v>22995.5</v>
      </c>
      <c r="E1041" s="188" t="s">
        <v>1921</v>
      </c>
      <c r="F1041" s="188" t="s">
        <v>1922</v>
      </c>
      <c r="G1041" s="188" t="s">
        <v>1702</v>
      </c>
      <c r="H1041" s="188" t="s">
        <v>3321</v>
      </c>
      <c r="I1041" s="181">
        <f>SUMIFS(STIMA!$O$2:$O$48,STIMA!$G$2:$G$48,EP!I$1,STIMA!$E$2:$E$48,EP!$A1041)</f>
        <v>0</v>
      </c>
      <c r="J1041" s="182">
        <f t="shared" si="64"/>
        <v>0</v>
      </c>
      <c r="K1041" s="181">
        <f>SUMIFS(STIMA!$O$2:$O$48,STIMA!$G$2:$G$48,EP!K$1,STIMA!$E$2:$E$48,EP!$A1041)</f>
        <v>0</v>
      </c>
      <c r="L1041" s="182">
        <f t="shared" si="65"/>
        <v>0</v>
      </c>
      <c r="M1041" s="183">
        <f t="shared" si="66"/>
        <v>0</v>
      </c>
      <c r="N1041" s="182">
        <f t="shared" si="67"/>
        <v>0</v>
      </c>
      <c r="Q1041" s="184"/>
    </row>
    <row r="1042" spans="1:17" ht="12" customHeight="1" x14ac:dyDescent="0.2">
      <c r="A1042" s="188" t="s">
        <v>1927</v>
      </c>
      <c r="B1042" s="188" t="s">
        <v>1928</v>
      </c>
      <c r="C1042" s="188" t="s">
        <v>427</v>
      </c>
      <c r="D1042" s="189">
        <v>24362.799999999999</v>
      </c>
      <c r="E1042" s="188" t="s">
        <v>1921</v>
      </c>
      <c r="F1042" s="188" t="s">
        <v>1922</v>
      </c>
      <c r="G1042" s="188" t="s">
        <v>1702</v>
      </c>
      <c r="H1042" s="188" t="s">
        <v>3321</v>
      </c>
      <c r="I1042" s="181">
        <f>SUMIFS(STIMA!$O$2:$O$48,STIMA!$G$2:$G$48,EP!I$1,STIMA!$E$2:$E$48,EP!$A1042)</f>
        <v>0</v>
      </c>
      <c r="J1042" s="182">
        <f t="shared" si="64"/>
        <v>0</v>
      </c>
      <c r="K1042" s="181">
        <f>SUMIFS(STIMA!$O$2:$O$48,STIMA!$G$2:$G$48,EP!K$1,STIMA!$E$2:$E$48,EP!$A1042)</f>
        <v>0</v>
      </c>
      <c r="L1042" s="182">
        <f t="shared" si="65"/>
        <v>0</v>
      </c>
      <c r="M1042" s="183">
        <f t="shared" si="66"/>
        <v>0</v>
      </c>
      <c r="N1042" s="182">
        <f t="shared" si="67"/>
        <v>0</v>
      </c>
      <c r="Q1042" s="184"/>
    </row>
    <row r="1043" spans="1:17" ht="12" customHeight="1" x14ac:dyDescent="0.2">
      <c r="A1043" s="188" t="s">
        <v>1929</v>
      </c>
      <c r="B1043" s="188" t="s">
        <v>1930</v>
      </c>
      <c r="C1043" s="190"/>
      <c r="D1043" s="189"/>
      <c r="E1043" s="188" t="s">
        <v>1921</v>
      </c>
      <c r="F1043" s="188" t="s">
        <v>1922</v>
      </c>
      <c r="G1043" s="188" t="s">
        <v>1702</v>
      </c>
      <c r="H1043" s="188" t="s">
        <v>3319</v>
      </c>
      <c r="I1043" s="181">
        <f>SUMIFS(STIMA!$O$2:$O$48,STIMA!$G$2:$G$48,EP!I$1,STIMA!$E$2:$E$48,EP!$A1043)</f>
        <v>0</v>
      </c>
      <c r="J1043" s="182">
        <f t="shared" si="64"/>
        <v>0</v>
      </c>
      <c r="K1043" s="181">
        <f>SUMIFS(STIMA!$O$2:$O$48,STIMA!$G$2:$G$48,EP!K$1,STIMA!$E$2:$E$48,EP!$A1043)</f>
        <v>0</v>
      </c>
      <c r="L1043" s="182">
        <f t="shared" si="65"/>
        <v>0</v>
      </c>
      <c r="M1043" s="183">
        <f t="shared" si="66"/>
        <v>0</v>
      </c>
      <c r="N1043" s="182">
        <f t="shared" si="67"/>
        <v>0</v>
      </c>
      <c r="Q1043" s="184"/>
    </row>
    <row r="1044" spans="1:17" ht="12" customHeight="1" x14ac:dyDescent="0.2">
      <c r="A1044" s="188" t="s">
        <v>1931</v>
      </c>
      <c r="B1044" s="188" t="s">
        <v>1932</v>
      </c>
      <c r="C1044" s="188" t="s">
        <v>427</v>
      </c>
      <c r="D1044" s="189">
        <v>24287.86</v>
      </c>
      <c r="E1044" s="188" t="s">
        <v>1921</v>
      </c>
      <c r="F1044" s="188" t="s">
        <v>1922</v>
      </c>
      <c r="G1044" s="188" t="s">
        <v>1702</v>
      </c>
      <c r="H1044" s="188" t="s">
        <v>3319</v>
      </c>
      <c r="I1044" s="181">
        <f>SUMIFS(STIMA!$O$2:$O$48,STIMA!$G$2:$G$48,EP!I$1,STIMA!$E$2:$E$48,EP!$A1044)</f>
        <v>0</v>
      </c>
      <c r="J1044" s="182">
        <f t="shared" si="64"/>
        <v>0</v>
      </c>
      <c r="K1044" s="181">
        <f>SUMIFS(STIMA!$O$2:$O$48,STIMA!$G$2:$G$48,EP!K$1,STIMA!$E$2:$E$48,EP!$A1044)</f>
        <v>0</v>
      </c>
      <c r="L1044" s="182">
        <f t="shared" si="65"/>
        <v>0</v>
      </c>
      <c r="M1044" s="183">
        <f t="shared" si="66"/>
        <v>0</v>
      </c>
      <c r="N1044" s="182">
        <f t="shared" si="67"/>
        <v>0</v>
      </c>
      <c r="Q1044" s="184"/>
    </row>
    <row r="1045" spans="1:17" ht="12" customHeight="1" x14ac:dyDescent="0.2">
      <c r="A1045" s="188" t="s">
        <v>1933</v>
      </c>
      <c r="B1045" s="188" t="s">
        <v>1934</v>
      </c>
      <c r="C1045" s="188" t="s">
        <v>427</v>
      </c>
      <c r="D1045" s="189">
        <v>25377.97</v>
      </c>
      <c r="E1045" s="188" t="s">
        <v>1921</v>
      </c>
      <c r="F1045" s="188" t="s">
        <v>1922</v>
      </c>
      <c r="G1045" s="188" t="s">
        <v>1702</v>
      </c>
      <c r="H1045" s="188" t="s">
        <v>3319</v>
      </c>
      <c r="I1045" s="181">
        <f>SUMIFS(STIMA!$O$2:$O$48,STIMA!$G$2:$G$48,EP!I$1,STIMA!$E$2:$E$48,EP!$A1045)</f>
        <v>0</v>
      </c>
      <c r="J1045" s="182">
        <f t="shared" si="64"/>
        <v>0</v>
      </c>
      <c r="K1045" s="181">
        <f>SUMIFS(STIMA!$O$2:$O$48,STIMA!$G$2:$G$48,EP!K$1,STIMA!$E$2:$E$48,EP!$A1045)</f>
        <v>0</v>
      </c>
      <c r="L1045" s="182">
        <f t="shared" si="65"/>
        <v>0</v>
      </c>
      <c r="M1045" s="183">
        <f t="shared" si="66"/>
        <v>0</v>
      </c>
      <c r="N1045" s="182">
        <f t="shared" si="67"/>
        <v>0</v>
      </c>
      <c r="Q1045" s="184"/>
    </row>
    <row r="1046" spans="1:17" ht="12" customHeight="1" x14ac:dyDescent="0.2">
      <c r="A1046" s="188" t="s">
        <v>1935</v>
      </c>
      <c r="B1046" s="188" t="s">
        <v>1936</v>
      </c>
      <c r="C1046" s="188" t="s">
        <v>427</v>
      </c>
      <c r="D1046" s="189">
        <v>28765.59</v>
      </c>
      <c r="E1046" s="188" t="s">
        <v>1921</v>
      </c>
      <c r="F1046" s="188" t="s">
        <v>1922</v>
      </c>
      <c r="G1046" s="188" t="s">
        <v>1702</v>
      </c>
      <c r="H1046" s="188" t="s">
        <v>3319</v>
      </c>
      <c r="I1046" s="181">
        <f>SUMIFS(STIMA!$O$2:$O$48,STIMA!$G$2:$G$48,EP!I$1,STIMA!$E$2:$E$48,EP!$A1046)</f>
        <v>0</v>
      </c>
      <c r="J1046" s="182">
        <f t="shared" si="64"/>
        <v>0</v>
      </c>
      <c r="K1046" s="181">
        <f>SUMIFS(STIMA!$O$2:$O$48,STIMA!$G$2:$G$48,EP!K$1,STIMA!$E$2:$E$48,EP!$A1046)</f>
        <v>0</v>
      </c>
      <c r="L1046" s="182">
        <f t="shared" si="65"/>
        <v>0</v>
      </c>
      <c r="M1046" s="183">
        <f t="shared" si="66"/>
        <v>0</v>
      </c>
      <c r="N1046" s="182">
        <f t="shared" si="67"/>
        <v>0</v>
      </c>
      <c r="Q1046" s="184"/>
    </row>
    <row r="1047" spans="1:17" ht="12" customHeight="1" x14ac:dyDescent="0.2">
      <c r="A1047" s="188" t="s">
        <v>1937</v>
      </c>
      <c r="B1047" s="188" t="s">
        <v>1938</v>
      </c>
      <c r="C1047" s="190" t="s">
        <v>427</v>
      </c>
      <c r="D1047" s="189">
        <v>36851.760000000002</v>
      </c>
      <c r="E1047" s="188" t="s">
        <v>1921</v>
      </c>
      <c r="F1047" s="188" t="s">
        <v>1922</v>
      </c>
      <c r="G1047" s="188" t="s">
        <v>1702</v>
      </c>
      <c r="H1047" s="188" t="s">
        <v>3319</v>
      </c>
      <c r="I1047" s="181">
        <f>SUMIFS(STIMA!$O$2:$O$48,STIMA!$G$2:$G$48,EP!I$1,STIMA!$E$2:$E$48,EP!$A1047)</f>
        <v>0</v>
      </c>
      <c r="J1047" s="182">
        <f t="shared" si="64"/>
        <v>0</v>
      </c>
      <c r="K1047" s="181">
        <f>SUMIFS(STIMA!$O$2:$O$48,STIMA!$G$2:$G$48,EP!K$1,STIMA!$E$2:$E$48,EP!$A1047)</f>
        <v>0</v>
      </c>
      <c r="L1047" s="182">
        <f t="shared" si="65"/>
        <v>0</v>
      </c>
      <c r="M1047" s="183">
        <f t="shared" si="66"/>
        <v>0</v>
      </c>
      <c r="N1047" s="182">
        <f t="shared" si="67"/>
        <v>0</v>
      </c>
      <c r="Q1047" s="186"/>
    </row>
    <row r="1048" spans="1:17" ht="12" customHeight="1" x14ac:dyDescent="0.2">
      <c r="A1048" s="188" t="s">
        <v>1939</v>
      </c>
      <c r="B1048" s="188" t="s">
        <v>1940</v>
      </c>
      <c r="C1048" s="188" t="s">
        <v>427</v>
      </c>
      <c r="D1048" s="189">
        <v>48723.3</v>
      </c>
      <c r="E1048" s="188" t="s">
        <v>1921</v>
      </c>
      <c r="F1048" s="188" t="s">
        <v>1922</v>
      </c>
      <c r="G1048" s="188" t="s">
        <v>1702</v>
      </c>
      <c r="H1048" s="188" t="s">
        <v>3319</v>
      </c>
      <c r="I1048" s="181">
        <f>SUMIFS(STIMA!$O$2:$O$48,STIMA!$G$2:$G$48,EP!I$1,STIMA!$E$2:$E$48,EP!$A1048)</f>
        <v>0</v>
      </c>
      <c r="J1048" s="182">
        <f t="shared" si="64"/>
        <v>0</v>
      </c>
      <c r="K1048" s="181">
        <f>SUMIFS(STIMA!$O$2:$O$48,STIMA!$G$2:$G$48,EP!K$1,STIMA!$E$2:$E$48,EP!$A1048)</f>
        <v>0</v>
      </c>
      <c r="L1048" s="182">
        <f t="shared" si="65"/>
        <v>0</v>
      </c>
      <c r="M1048" s="183">
        <f t="shared" si="66"/>
        <v>0</v>
      </c>
      <c r="N1048" s="182">
        <f t="shared" si="67"/>
        <v>0</v>
      </c>
      <c r="Q1048" s="184"/>
    </row>
    <row r="1049" spans="1:17" ht="12" customHeight="1" x14ac:dyDescent="0.2">
      <c r="A1049" s="188" t="s">
        <v>1941</v>
      </c>
      <c r="B1049" s="188" t="s">
        <v>1942</v>
      </c>
      <c r="C1049" s="190"/>
      <c r="D1049" s="189">
        <v>0</v>
      </c>
      <c r="E1049" s="188" t="s">
        <v>1921</v>
      </c>
      <c r="F1049" s="188" t="s">
        <v>1943</v>
      </c>
      <c r="G1049" s="188" t="s">
        <v>1702</v>
      </c>
      <c r="H1049" s="188" t="s">
        <v>3321</v>
      </c>
      <c r="I1049" s="181">
        <f>SUMIFS(STIMA!$O$2:$O$48,STIMA!$G$2:$G$48,EP!I$1,STIMA!$E$2:$E$48,EP!$A1049)</f>
        <v>0</v>
      </c>
      <c r="J1049" s="182">
        <f t="shared" si="64"/>
        <v>0</v>
      </c>
      <c r="K1049" s="181">
        <f>SUMIFS(STIMA!$O$2:$O$48,STIMA!$G$2:$G$48,EP!K$1,STIMA!$E$2:$E$48,EP!$A1049)</f>
        <v>0</v>
      </c>
      <c r="L1049" s="182">
        <f t="shared" si="65"/>
        <v>0</v>
      </c>
      <c r="M1049" s="183">
        <f t="shared" si="66"/>
        <v>0</v>
      </c>
      <c r="N1049" s="182">
        <f t="shared" si="67"/>
        <v>0</v>
      </c>
      <c r="Q1049" s="184"/>
    </row>
    <row r="1050" spans="1:17" ht="12" customHeight="1" x14ac:dyDescent="0.2">
      <c r="A1050" s="188" t="s">
        <v>1944</v>
      </c>
      <c r="B1050" s="188" t="s">
        <v>1945</v>
      </c>
      <c r="C1050" s="188"/>
      <c r="D1050" s="189">
        <v>2745.68</v>
      </c>
      <c r="E1050" s="188" t="s">
        <v>1921</v>
      </c>
      <c r="F1050" s="188" t="s">
        <v>1943</v>
      </c>
      <c r="G1050" s="188" t="s">
        <v>1702</v>
      </c>
      <c r="H1050" s="188" t="s">
        <v>3321</v>
      </c>
      <c r="I1050" s="181">
        <f>SUMIFS(STIMA!$O$2:$O$48,STIMA!$G$2:$G$48,EP!I$1,STIMA!$E$2:$E$48,EP!$A1050)</f>
        <v>0</v>
      </c>
      <c r="J1050" s="182">
        <f t="shared" si="64"/>
        <v>0</v>
      </c>
      <c r="K1050" s="181">
        <f>SUMIFS(STIMA!$O$2:$O$48,STIMA!$G$2:$G$48,EP!K$1,STIMA!$E$2:$E$48,EP!$A1050)</f>
        <v>0</v>
      </c>
      <c r="L1050" s="182">
        <f t="shared" si="65"/>
        <v>0</v>
      </c>
      <c r="M1050" s="183">
        <f t="shared" si="66"/>
        <v>0</v>
      </c>
      <c r="N1050" s="182">
        <f t="shared" si="67"/>
        <v>0</v>
      </c>
      <c r="Q1050" s="184"/>
    </row>
    <row r="1051" spans="1:17" ht="12" customHeight="1" x14ac:dyDescent="0.2">
      <c r="A1051" s="188" t="s">
        <v>1947</v>
      </c>
      <c r="B1051" s="188" t="s">
        <v>1948</v>
      </c>
      <c r="C1051" s="190"/>
      <c r="D1051" s="189"/>
      <c r="E1051" s="188" t="s">
        <v>1946</v>
      </c>
      <c r="F1051" s="188" t="s">
        <v>1949</v>
      </c>
      <c r="G1051" s="188" t="s">
        <v>1702</v>
      </c>
      <c r="H1051" s="188" t="s">
        <v>3321</v>
      </c>
      <c r="I1051" s="181">
        <f>SUMIFS(STIMA!$O$2:$O$48,STIMA!$G$2:$G$48,EP!I$1,STIMA!$E$2:$E$48,EP!$A1051)</f>
        <v>0</v>
      </c>
      <c r="J1051" s="182">
        <f t="shared" si="64"/>
        <v>0</v>
      </c>
      <c r="K1051" s="181">
        <f>SUMIFS(STIMA!$O$2:$O$48,STIMA!$G$2:$G$48,EP!K$1,STIMA!$E$2:$E$48,EP!$A1051)</f>
        <v>0</v>
      </c>
      <c r="L1051" s="182">
        <f t="shared" si="65"/>
        <v>0</v>
      </c>
      <c r="M1051" s="183">
        <f t="shared" si="66"/>
        <v>0</v>
      </c>
      <c r="N1051" s="182">
        <f t="shared" si="67"/>
        <v>0</v>
      </c>
      <c r="Q1051" s="184"/>
    </row>
    <row r="1052" spans="1:17" ht="12" customHeight="1" x14ac:dyDescent="0.2">
      <c r="A1052" s="188" t="s">
        <v>1950</v>
      </c>
      <c r="B1052" s="188" t="s">
        <v>1951</v>
      </c>
      <c r="C1052" s="188" t="s">
        <v>427</v>
      </c>
      <c r="D1052" s="189">
        <v>234.03</v>
      </c>
      <c r="E1052" s="188" t="s">
        <v>1946</v>
      </c>
      <c r="F1052" s="188" t="s">
        <v>1949</v>
      </c>
      <c r="G1052" s="188" t="s">
        <v>1702</v>
      </c>
      <c r="H1052" s="188" t="s">
        <v>3321</v>
      </c>
      <c r="I1052" s="181">
        <f>SUMIFS(STIMA!$O$2:$O$48,STIMA!$G$2:$G$48,EP!I$1,STIMA!$E$2:$E$48,EP!$A1052)</f>
        <v>0</v>
      </c>
      <c r="J1052" s="182">
        <f t="shared" si="64"/>
        <v>0</v>
      </c>
      <c r="K1052" s="181">
        <f>SUMIFS(STIMA!$O$2:$O$48,STIMA!$G$2:$G$48,EP!K$1,STIMA!$E$2:$E$48,EP!$A1052)</f>
        <v>0</v>
      </c>
      <c r="L1052" s="182">
        <f t="shared" si="65"/>
        <v>0</v>
      </c>
      <c r="M1052" s="183">
        <f t="shared" si="66"/>
        <v>0</v>
      </c>
      <c r="N1052" s="182">
        <f t="shared" si="67"/>
        <v>0</v>
      </c>
      <c r="Q1052" s="184"/>
    </row>
    <row r="1053" spans="1:17" ht="12" customHeight="1" x14ac:dyDescent="0.2">
      <c r="A1053" s="188" t="s">
        <v>1952</v>
      </c>
      <c r="B1053" s="188" t="s">
        <v>1953</v>
      </c>
      <c r="C1053" s="188" t="s">
        <v>427</v>
      </c>
      <c r="D1053" s="189">
        <v>467.85</v>
      </c>
      <c r="E1053" s="188" t="s">
        <v>1946</v>
      </c>
      <c r="F1053" s="188" t="s">
        <v>1949</v>
      </c>
      <c r="G1053" s="188" t="s">
        <v>1702</v>
      </c>
      <c r="H1053" s="188" t="s">
        <v>3321</v>
      </c>
      <c r="I1053" s="181">
        <f>SUMIFS(STIMA!$O$2:$O$48,STIMA!$G$2:$G$48,EP!I$1,STIMA!$E$2:$E$48,EP!$A1053)</f>
        <v>0</v>
      </c>
      <c r="J1053" s="182">
        <f t="shared" si="64"/>
        <v>0</v>
      </c>
      <c r="K1053" s="181">
        <f>SUMIFS(STIMA!$O$2:$O$48,STIMA!$G$2:$G$48,EP!K$1,STIMA!$E$2:$E$48,EP!$A1053)</f>
        <v>0</v>
      </c>
      <c r="L1053" s="182">
        <f t="shared" si="65"/>
        <v>0</v>
      </c>
      <c r="M1053" s="183">
        <f t="shared" si="66"/>
        <v>0</v>
      </c>
      <c r="N1053" s="182">
        <f t="shared" si="67"/>
        <v>0</v>
      </c>
      <c r="Q1053" s="184"/>
    </row>
    <row r="1054" spans="1:17" ht="12" customHeight="1" x14ac:dyDescent="0.2">
      <c r="A1054" s="188" t="s">
        <v>1954</v>
      </c>
      <c r="B1054" s="188" t="s">
        <v>1955</v>
      </c>
      <c r="C1054" s="188"/>
      <c r="D1054" s="189"/>
      <c r="E1054" s="188" t="s">
        <v>1946</v>
      </c>
      <c r="F1054" s="188" t="s">
        <v>1949</v>
      </c>
      <c r="G1054" s="188" t="s">
        <v>1702</v>
      </c>
      <c r="H1054" s="188" t="s">
        <v>3321</v>
      </c>
      <c r="I1054" s="181">
        <f>SUMIFS(STIMA!$O$2:$O$48,STIMA!$G$2:$G$48,EP!I$1,STIMA!$E$2:$E$48,EP!$A1054)</f>
        <v>0</v>
      </c>
      <c r="J1054" s="182">
        <f t="shared" si="64"/>
        <v>0</v>
      </c>
      <c r="K1054" s="181">
        <f>SUMIFS(STIMA!$O$2:$O$48,STIMA!$G$2:$G$48,EP!K$1,STIMA!$E$2:$E$48,EP!$A1054)</f>
        <v>0</v>
      </c>
      <c r="L1054" s="182">
        <f t="shared" si="65"/>
        <v>0</v>
      </c>
      <c r="M1054" s="183">
        <f t="shared" si="66"/>
        <v>0</v>
      </c>
      <c r="N1054" s="182">
        <f t="shared" si="67"/>
        <v>0</v>
      </c>
      <c r="Q1054" s="184"/>
    </row>
    <row r="1055" spans="1:17" ht="12" customHeight="1" x14ac:dyDescent="0.2">
      <c r="A1055" s="188" t="s">
        <v>1956</v>
      </c>
      <c r="B1055" s="188" t="s">
        <v>1951</v>
      </c>
      <c r="C1055" s="188" t="s">
        <v>427</v>
      </c>
      <c r="D1055" s="189">
        <v>321.93</v>
      </c>
      <c r="E1055" s="188" t="s">
        <v>1946</v>
      </c>
      <c r="F1055" s="188" t="s">
        <v>1949</v>
      </c>
      <c r="G1055" s="188" t="s">
        <v>1702</v>
      </c>
      <c r="H1055" s="188" t="s">
        <v>3321</v>
      </c>
      <c r="I1055" s="181">
        <f>SUMIFS(STIMA!$O$2:$O$48,STIMA!$G$2:$G$48,EP!I$1,STIMA!$E$2:$E$48,EP!$A1055)</f>
        <v>0</v>
      </c>
      <c r="J1055" s="182">
        <f t="shared" si="64"/>
        <v>0</v>
      </c>
      <c r="K1055" s="181">
        <f>SUMIFS(STIMA!$O$2:$O$48,STIMA!$G$2:$G$48,EP!K$1,STIMA!$E$2:$E$48,EP!$A1055)</f>
        <v>0</v>
      </c>
      <c r="L1055" s="182">
        <f t="shared" si="65"/>
        <v>0</v>
      </c>
      <c r="M1055" s="183">
        <f t="shared" si="66"/>
        <v>0</v>
      </c>
      <c r="N1055" s="182">
        <f t="shared" si="67"/>
        <v>0</v>
      </c>
      <c r="Q1055" s="184"/>
    </row>
    <row r="1056" spans="1:17" ht="12" customHeight="1" x14ac:dyDescent="0.2">
      <c r="A1056" s="188" t="s">
        <v>1957</v>
      </c>
      <c r="B1056" s="188" t="s">
        <v>1953</v>
      </c>
      <c r="C1056" s="190" t="s">
        <v>427</v>
      </c>
      <c r="D1056" s="189">
        <v>577.6</v>
      </c>
      <c r="E1056" s="188" t="s">
        <v>1946</v>
      </c>
      <c r="F1056" s="188" t="s">
        <v>1949</v>
      </c>
      <c r="G1056" s="188" t="s">
        <v>1702</v>
      </c>
      <c r="H1056" s="188" t="s">
        <v>3321</v>
      </c>
      <c r="I1056" s="181">
        <f>SUMIFS(STIMA!$O$2:$O$48,STIMA!$G$2:$G$48,EP!I$1,STIMA!$E$2:$E$48,EP!$A1056)</f>
        <v>0</v>
      </c>
      <c r="J1056" s="182">
        <f t="shared" si="64"/>
        <v>0</v>
      </c>
      <c r="K1056" s="181">
        <f>SUMIFS(STIMA!$O$2:$O$48,STIMA!$G$2:$G$48,EP!K$1,STIMA!$E$2:$E$48,EP!$A1056)</f>
        <v>0</v>
      </c>
      <c r="L1056" s="182">
        <f t="shared" si="65"/>
        <v>0</v>
      </c>
      <c r="M1056" s="183">
        <f t="shared" si="66"/>
        <v>0</v>
      </c>
      <c r="N1056" s="182">
        <f t="shared" si="67"/>
        <v>0</v>
      </c>
      <c r="Q1056" s="184"/>
    </row>
    <row r="1057" spans="1:17" ht="12" customHeight="1" x14ac:dyDescent="0.2">
      <c r="A1057" s="188" t="s">
        <v>1958</v>
      </c>
      <c r="B1057" s="188" t="s">
        <v>1959</v>
      </c>
      <c r="C1057" s="188" t="s">
        <v>427</v>
      </c>
      <c r="D1057" s="189">
        <v>1240.79</v>
      </c>
      <c r="E1057" s="188" t="s">
        <v>1946</v>
      </c>
      <c r="F1057" s="188" t="s">
        <v>1949</v>
      </c>
      <c r="G1057" s="188" t="s">
        <v>1702</v>
      </c>
      <c r="H1057" s="188" t="s">
        <v>3321</v>
      </c>
      <c r="I1057" s="181">
        <f>SUMIFS(STIMA!$O$2:$O$48,STIMA!$G$2:$G$48,EP!I$1,STIMA!$E$2:$E$48,EP!$A1057)</f>
        <v>0</v>
      </c>
      <c r="J1057" s="182">
        <f t="shared" si="64"/>
        <v>0</v>
      </c>
      <c r="K1057" s="181">
        <f>SUMIFS(STIMA!$O$2:$O$48,STIMA!$G$2:$G$48,EP!K$1,STIMA!$E$2:$E$48,EP!$A1057)</f>
        <v>0</v>
      </c>
      <c r="L1057" s="182">
        <f t="shared" si="65"/>
        <v>0</v>
      </c>
      <c r="M1057" s="183">
        <f t="shared" si="66"/>
        <v>0</v>
      </c>
      <c r="N1057" s="182">
        <f t="shared" si="67"/>
        <v>0</v>
      </c>
      <c r="Q1057" s="184"/>
    </row>
    <row r="1058" spans="1:17" ht="12" customHeight="1" x14ac:dyDescent="0.2">
      <c r="A1058" s="188" t="s">
        <v>1960</v>
      </c>
      <c r="B1058" s="188" t="s">
        <v>1961</v>
      </c>
      <c r="C1058" s="188"/>
      <c r="D1058" s="189">
        <v>0</v>
      </c>
      <c r="E1058" s="188" t="s">
        <v>1946</v>
      </c>
      <c r="F1058" s="188" t="s">
        <v>1949</v>
      </c>
      <c r="G1058" s="188" t="s">
        <v>1702</v>
      </c>
      <c r="H1058" s="188" t="s">
        <v>3321</v>
      </c>
      <c r="I1058" s="181">
        <f>SUMIFS(STIMA!$O$2:$O$48,STIMA!$G$2:$G$48,EP!I$1,STIMA!$E$2:$E$48,EP!$A1058)</f>
        <v>0</v>
      </c>
      <c r="J1058" s="182">
        <f t="shared" si="64"/>
        <v>0</v>
      </c>
      <c r="K1058" s="181">
        <f>SUMIFS(STIMA!$O$2:$O$48,STIMA!$G$2:$G$48,EP!K$1,STIMA!$E$2:$E$48,EP!$A1058)</f>
        <v>0</v>
      </c>
      <c r="L1058" s="182">
        <f t="shared" si="65"/>
        <v>0</v>
      </c>
      <c r="M1058" s="183">
        <f t="shared" si="66"/>
        <v>0</v>
      </c>
      <c r="N1058" s="182">
        <f t="shared" si="67"/>
        <v>0</v>
      </c>
      <c r="Q1058" s="184"/>
    </row>
    <row r="1059" spans="1:17" ht="12" customHeight="1" x14ac:dyDescent="0.2">
      <c r="A1059" s="188" t="s">
        <v>1962</v>
      </c>
      <c r="B1059" s="188" t="s">
        <v>1963</v>
      </c>
      <c r="C1059" s="188" t="s">
        <v>427</v>
      </c>
      <c r="D1059" s="189">
        <v>848.24</v>
      </c>
      <c r="E1059" s="188" t="s">
        <v>1946</v>
      </c>
      <c r="F1059" s="188" t="s">
        <v>1949</v>
      </c>
      <c r="G1059" s="188" t="s">
        <v>1702</v>
      </c>
      <c r="H1059" s="188" t="s">
        <v>3321</v>
      </c>
      <c r="I1059" s="181">
        <f>SUMIFS(STIMA!$O$2:$O$48,STIMA!$G$2:$G$48,EP!I$1,STIMA!$E$2:$E$48,EP!$A1059)</f>
        <v>0</v>
      </c>
      <c r="J1059" s="182">
        <f t="shared" si="64"/>
        <v>0</v>
      </c>
      <c r="K1059" s="181">
        <f>SUMIFS(STIMA!$O$2:$O$48,STIMA!$G$2:$G$48,EP!K$1,STIMA!$E$2:$E$48,EP!$A1059)</f>
        <v>0</v>
      </c>
      <c r="L1059" s="182">
        <f t="shared" si="65"/>
        <v>0</v>
      </c>
      <c r="M1059" s="183">
        <f t="shared" si="66"/>
        <v>0</v>
      </c>
      <c r="N1059" s="182">
        <f t="shared" si="67"/>
        <v>0</v>
      </c>
      <c r="Q1059" s="184"/>
    </row>
    <row r="1060" spans="1:17" ht="12" customHeight="1" x14ac:dyDescent="0.2">
      <c r="A1060" s="188" t="s">
        <v>1964</v>
      </c>
      <c r="B1060" s="188" t="s">
        <v>1965</v>
      </c>
      <c r="C1060" s="188"/>
      <c r="D1060" s="189"/>
      <c r="E1060" s="188" t="s">
        <v>1967</v>
      </c>
      <c r="F1060" s="188" t="s">
        <v>1968</v>
      </c>
      <c r="G1060" s="188" t="s">
        <v>1966</v>
      </c>
      <c r="H1060" s="188" t="s">
        <v>3319</v>
      </c>
      <c r="I1060" s="181">
        <f>SUMIFS(STIMA!$O$2:$O$48,STIMA!$G$2:$G$48,EP!I$1,STIMA!$E$2:$E$48,EP!$A1060)</f>
        <v>0</v>
      </c>
      <c r="J1060" s="182">
        <f t="shared" si="64"/>
        <v>0</v>
      </c>
      <c r="K1060" s="181">
        <f>SUMIFS(STIMA!$O$2:$O$48,STIMA!$G$2:$G$48,EP!K$1,STIMA!$E$2:$E$48,EP!$A1060)</f>
        <v>0</v>
      </c>
      <c r="L1060" s="182">
        <f t="shared" si="65"/>
        <v>0</v>
      </c>
      <c r="M1060" s="183">
        <f t="shared" si="66"/>
        <v>0</v>
      </c>
      <c r="N1060" s="182">
        <f t="shared" si="67"/>
        <v>0</v>
      </c>
      <c r="Q1060" s="184"/>
    </row>
    <row r="1061" spans="1:17" ht="12" customHeight="1" x14ac:dyDescent="0.2">
      <c r="A1061" s="188" t="s">
        <v>1969</v>
      </c>
      <c r="B1061" s="188" t="s">
        <v>3608</v>
      </c>
      <c r="C1061" s="188" t="s">
        <v>427</v>
      </c>
      <c r="D1061" s="189">
        <v>127.5</v>
      </c>
      <c r="E1061" s="188" t="s">
        <v>1967</v>
      </c>
      <c r="F1061" s="188" t="s">
        <v>1968</v>
      </c>
      <c r="G1061" s="188" t="s">
        <v>1966</v>
      </c>
      <c r="H1061" s="188" t="s">
        <v>3319</v>
      </c>
      <c r="I1061" s="181">
        <f>SUMIFS(STIMA!$O$2:$O$48,STIMA!$G$2:$G$48,EP!I$1,STIMA!$E$2:$E$48,EP!$A1061)</f>
        <v>0</v>
      </c>
      <c r="J1061" s="182">
        <f t="shared" si="64"/>
        <v>0</v>
      </c>
      <c r="K1061" s="181">
        <f>SUMIFS(STIMA!$O$2:$O$48,STIMA!$G$2:$G$48,EP!K$1,STIMA!$E$2:$E$48,EP!$A1061)</f>
        <v>0</v>
      </c>
      <c r="L1061" s="182">
        <f t="shared" si="65"/>
        <v>0</v>
      </c>
      <c r="M1061" s="183">
        <f t="shared" si="66"/>
        <v>0</v>
      </c>
      <c r="N1061" s="182">
        <f t="shared" si="67"/>
        <v>0</v>
      </c>
      <c r="Q1061" s="184"/>
    </row>
    <row r="1062" spans="1:17" ht="12" customHeight="1" x14ac:dyDescent="0.2">
      <c r="A1062" s="188" t="s">
        <v>3609</v>
      </c>
      <c r="B1062" s="188" t="s">
        <v>3610</v>
      </c>
      <c r="C1062" s="190" t="s">
        <v>427</v>
      </c>
      <c r="D1062" s="189">
        <v>153</v>
      </c>
      <c r="E1062" s="188" t="s">
        <v>1967</v>
      </c>
      <c r="F1062" s="188" t="s">
        <v>1968</v>
      </c>
      <c r="G1062" s="188" t="s">
        <v>1966</v>
      </c>
      <c r="H1062" s="188" t="s">
        <v>3319</v>
      </c>
      <c r="I1062" s="181">
        <f>SUMIFS(STIMA!$O$2:$O$48,STIMA!$G$2:$G$48,EP!I$1,STIMA!$E$2:$E$48,EP!$A1062)</f>
        <v>0</v>
      </c>
      <c r="J1062" s="182">
        <f t="shared" si="64"/>
        <v>0</v>
      </c>
      <c r="K1062" s="181">
        <f>SUMIFS(STIMA!$O$2:$O$48,STIMA!$G$2:$G$48,EP!K$1,STIMA!$E$2:$E$48,EP!$A1062)</f>
        <v>0</v>
      </c>
      <c r="L1062" s="182">
        <f t="shared" si="65"/>
        <v>0</v>
      </c>
      <c r="M1062" s="183">
        <f t="shared" si="66"/>
        <v>0</v>
      </c>
      <c r="N1062" s="182">
        <f t="shared" si="67"/>
        <v>0</v>
      </c>
      <c r="Q1062" s="184"/>
    </row>
    <row r="1063" spans="1:17" ht="12" customHeight="1" x14ac:dyDescent="0.2">
      <c r="A1063" s="188" t="s">
        <v>3611</v>
      </c>
      <c r="B1063" s="188" t="s">
        <v>3612</v>
      </c>
      <c r="C1063" s="188" t="s">
        <v>427</v>
      </c>
      <c r="D1063" s="189">
        <v>340</v>
      </c>
      <c r="E1063" s="188" t="s">
        <v>1967</v>
      </c>
      <c r="F1063" s="188" t="s">
        <v>1968</v>
      </c>
      <c r="G1063" s="188" t="s">
        <v>1966</v>
      </c>
      <c r="H1063" s="188" t="s">
        <v>3319</v>
      </c>
      <c r="I1063" s="181">
        <f>SUMIFS(STIMA!$O$2:$O$48,STIMA!$G$2:$G$48,EP!I$1,STIMA!$E$2:$E$48,EP!$A1063)</f>
        <v>0</v>
      </c>
      <c r="J1063" s="182">
        <f t="shared" si="64"/>
        <v>0</v>
      </c>
      <c r="K1063" s="181">
        <f>SUMIFS(STIMA!$O$2:$O$48,STIMA!$G$2:$G$48,EP!K$1,STIMA!$E$2:$E$48,EP!$A1063)</f>
        <v>0</v>
      </c>
      <c r="L1063" s="182">
        <f t="shared" si="65"/>
        <v>0</v>
      </c>
      <c r="M1063" s="183">
        <f t="shared" si="66"/>
        <v>0</v>
      </c>
      <c r="N1063" s="182">
        <f t="shared" si="67"/>
        <v>0</v>
      </c>
      <c r="Q1063" s="184"/>
    </row>
    <row r="1064" spans="1:17" ht="12" customHeight="1" x14ac:dyDescent="0.2">
      <c r="A1064" s="188" t="s">
        <v>1970</v>
      </c>
      <c r="B1064" s="188" t="s">
        <v>3613</v>
      </c>
      <c r="C1064" s="188" t="s">
        <v>329</v>
      </c>
      <c r="D1064" s="189">
        <v>25.24</v>
      </c>
      <c r="E1064" s="188" t="s">
        <v>1967</v>
      </c>
      <c r="F1064" s="188" t="s">
        <v>1968</v>
      </c>
      <c r="G1064" s="188" t="s">
        <v>1966</v>
      </c>
      <c r="H1064" s="188" t="s">
        <v>3319</v>
      </c>
      <c r="I1064" s="181">
        <f>SUMIFS(STIMA!$O$2:$O$48,STIMA!$G$2:$G$48,EP!I$1,STIMA!$E$2:$E$48,EP!$A1064)</f>
        <v>0</v>
      </c>
      <c r="J1064" s="182">
        <f t="shared" si="64"/>
        <v>0</v>
      </c>
      <c r="K1064" s="181">
        <f>SUMIFS(STIMA!$O$2:$O$48,STIMA!$G$2:$G$48,EP!K$1,STIMA!$E$2:$E$48,EP!$A1064)</f>
        <v>0</v>
      </c>
      <c r="L1064" s="182">
        <f t="shared" si="65"/>
        <v>0</v>
      </c>
      <c r="M1064" s="183">
        <f t="shared" si="66"/>
        <v>0</v>
      </c>
      <c r="N1064" s="182">
        <f t="shared" si="67"/>
        <v>0</v>
      </c>
      <c r="Q1064" s="184"/>
    </row>
    <row r="1065" spans="1:17" ht="12" customHeight="1" x14ac:dyDescent="0.2">
      <c r="A1065" s="188" t="s">
        <v>1971</v>
      </c>
      <c r="B1065" s="188" t="s">
        <v>1972</v>
      </c>
      <c r="C1065" s="188" t="s">
        <v>427</v>
      </c>
      <c r="D1065" s="189">
        <v>40646</v>
      </c>
      <c r="E1065" s="188" t="s">
        <v>1974</v>
      </c>
      <c r="F1065" s="188" t="s">
        <v>1975</v>
      </c>
      <c r="G1065" s="188" t="s">
        <v>1973</v>
      </c>
      <c r="I1065" s="181">
        <f>SUMIFS(STIMA!$O$2:$O$48,STIMA!$G$2:$G$48,EP!I$1,STIMA!$E$2:$E$48,EP!$A1065)</f>
        <v>0</v>
      </c>
      <c r="J1065" s="182">
        <f t="shared" si="64"/>
        <v>0</v>
      </c>
      <c r="K1065" s="181">
        <f>SUMIFS(STIMA!$O$2:$O$48,STIMA!$G$2:$G$48,EP!K$1,STIMA!$E$2:$E$48,EP!$A1065)</f>
        <v>0</v>
      </c>
      <c r="L1065" s="182">
        <f t="shared" si="65"/>
        <v>0</v>
      </c>
      <c r="M1065" s="183">
        <f t="shared" si="66"/>
        <v>0</v>
      </c>
      <c r="N1065" s="182">
        <f t="shared" si="67"/>
        <v>0</v>
      </c>
      <c r="Q1065" s="184"/>
    </row>
    <row r="1066" spans="1:17" ht="12" customHeight="1" x14ac:dyDescent="0.2">
      <c r="A1066" s="188" t="s">
        <v>1976</v>
      </c>
      <c r="B1066" s="188" t="s">
        <v>1977</v>
      </c>
      <c r="C1066" s="188" t="s">
        <v>1978</v>
      </c>
      <c r="D1066" s="189">
        <v>1430.85</v>
      </c>
      <c r="E1066" s="188" t="s">
        <v>1974</v>
      </c>
      <c r="F1066" s="188" t="s">
        <v>1975</v>
      </c>
      <c r="G1066" s="188" t="s">
        <v>1973</v>
      </c>
      <c r="I1066" s="181">
        <f>SUMIFS(STIMA!$O$2:$O$48,STIMA!$G$2:$G$48,EP!I$1,STIMA!$E$2:$E$48,EP!$A1066)</f>
        <v>0</v>
      </c>
      <c r="J1066" s="182">
        <f t="shared" si="64"/>
        <v>0</v>
      </c>
      <c r="K1066" s="181">
        <f>SUMIFS(STIMA!$O$2:$O$48,STIMA!$G$2:$G$48,EP!K$1,STIMA!$E$2:$E$48,EP!$A1066)</f>
        <v>0</v>
      </c>
      <c r="L1066" s="182">
        <f t="shared" si="65"/>
        <v>0</v>
      </c>
      <c r="M1066" s="183">
        <f t="shared" si="66"/>
        <v>0</v>
      </c>
      <c r="N1066" s="182">
        <f t="shared" si="67"/>
        <v>0</v>
      </c>
      <c r="Q1066" s="184"/>
    </row>
    <row r="1067" spans="1:17" ht="12" customHeight="1" x14ac:dyDescent="0.2">
      <c r="A1067" s="188" t="s">
        <v>1979</v>
      </c>
      <c r="B1067" s="188" t="s">
        <v>1980</v>
      </c>
      <c r="C1067" s="188" t="s">
        <v>427</v>
      </c>
      <c r="D1067" s="189">
        <v>17762</v>
      </c>
      <c r="E1067" s="188" t="s">
        <v>1974</v>
      </c>
      <c r="F1067" s="188" t="s">
        <v>1975</v>
      </c>
      <c r="G1067" s="188" t="s">
        <v>1973</v>
      </c>
      <c r="I1067" s="181">
        <f>SUMIFS(STIMA!$O$2:$O$48,STIMA!$G$2:$G$48,EP!I$1,STIMA!$E$2:$E$48,EP!$A1067)</f>
        <v>0</v>
      </c>
      <c r="J1067" s="182">
        <f t="shared" si="64"/>
        <v>0</v>
      </c>
      <c r="K1067" s="181">
        <f>SUMIFS(STIMA!$O$2:$O$48,STIMA!$G$2:$G$48,EP!K$1,STIMA!$E$2:$E$48,EP!$A1067)</f>
        <v>0</v>
      </c>
      <c r="L1067" s="182">
        <f t="shared" si="65"/>
        <v>0</v>
      </c>
      <c r="M1067" s="183">
        <f t="shared" si="66"/>
        <v>0</v>
      </c>
      <c r="N1067" s="182">
        <f t="shared" si="67"/>
        <v>0</v>
      </c>
      <c r="Q1067" s="184"/>
    </row>
    <row r="1068" spans="1:17" ht="12" customHeight="1" x14ac:dyDescent="0.2">
      <c r="A1068" s="188" t="s">
        <v>1981</v>
      </c>
      <c r="B1068" s="188" t="s">
        <v>1982</v>
      </c>
      <c r="C1068" s="188" t="s">
        <v>1978</v>
      </c>
      <c r="D1068" s="189">
        <v>1430.85</v>
      </c>
      <c r="E1068" s="188" t="s">
        <v>1974</v>
      </c>
      <c r="F1068" s="188" t="s">
        <v>1975</v>
      </c>
      <c r="G1068" s="188" t="s">
        <v>1973</v>
      </c>
      <c r="I1068" s="181">
        <f>SUMIFS(STIMA!$O$2:$O$48,STIMA!$G$2:$G$48,EP!I$1,STIMA!$E$2:$E$48,EP!$A1068)</f>
        <v>0</v>
      </c>
      <c r="J1068" s="182">
        <f t="shared" si="64"/>
        <v>0</v>
      </c>
      <c r="K1068" s="181">
        <f>SUMIFS(STIMA!$O$2:$O$48,STIMA!$G$2:$G$48,EP!K$1,STIMA!$E$2:$E$48,EP!$A1068)</f>
        <v>0</v>
      </c>
      <c r="L1068" s="182">
        <f t="shared" si="65"/>
        <v>0</v>
      </c>
      <c r="M1068" s="183">
        <f t="shared" si="66"/>
        <v>0</v>
      </c>
      <c r="N1068" s="182">
        <f t="shared" si="67"/>
        <v>0</v>
      </c>
      <c r="Q1068" s="184"/>
    </row>
    <row r="1069" spans="1:17" ht="12" customHeight="1" x14ac:dyDescent="0.2">
      <c r="A1069" s="188" t="s">
        <v>1983</v>
      </c>
      <c r="B1069" s="188" t="s">
        <v>1984</v>
      </c>
      <c r="C1069" s="188" t="s">
        <v>427</v>
      </c>
      <c r="D1069" s="189">
        <v>203215</v>
      </c>
      <c r="E1069" s="188" t="s">
        <v>1974</v>
      </c>
      <c r="F1069" s="188" t="s">
        <v>1985</v>
      </c>
      <c r="G1069" s="188" t="s">
        <v>1973</v>
      </c>
      <c r="I1069" s="181">
        <f>SUMIFS(STIMA!$O$2:$O$48,STIMA!$G$2:$G$48,EP!I$1,STIMA!$E$2:$E$48,EP!$A1069)</f>
        <v>0</v>
      </c>
      <c r="J1069" s="182">
        <f t="shared" si="64"/>
        <v>0</v>
      </c>
      <c r="K1069" s="181">
        <f>SUMIFS(STIMA!$O$2:$O$48,STIMA!$G$2:$G$48,EP!K$1,STIMA!$E$2:$E$48,EP!$A1069)</f>
        <v>0</v>
      </c>
      <c r="L1069" s="182">
        <f t="shared" si="65"/>
        <v>0</v>
      </c>
      <c r="M1069" s="183">
        <f t="shared" si="66"/>
        <v>0</v>
      </c>
      <c r="N1069" s="182">
        <f t="shared" si="67"/>
        <v>0</v>
      </c>
      <c r="Q1069" s="184"/>
    </row>
    <row r="1070" spans="1:17" ht="12" customHeight="1" x14ac:dyDescent="0.2">
      <c r="A1070" s="188" t="s">
        <v>1986</v>
      </c>
      <c r="B1070" s="188" t="s">
        <v>1987</v>
      </c>
      <c r="C1070" s="188" t="s">
        <v>1978</v>
      </c>
      <c r="D1070" s="189">
        <v>12175</v>
      </c>
      <c r="E1070" s="188" t="s">
        <v>1974</v>
      </c>
      <c r="F1070" s="188" t="s">
        <v>1985</v>
      </c>
      <c r="G1070" s="188" t="s">
        <v>1973</v>
      </c>
      <c r="I1070" s="181">
        <f>SUMIFS(STIMA!$O$2:$O$48,STIMA!$G$2:$G$48,EP!I$1,STIMA!$E$2:$E$48,EP!$A1070)</f>
        <v>0</v>
      </c>
      <c r="J1070" s="182">
        <f t="shared" si="64"/>
        <v>0</v>
      </c>
      <c r="K1070" s="181">
        <f>SUMIFS(STIMA!$O$2:$O$48,STIMA!$G$2:$G$48,EP!K$1,STIMA!$E$2:$E$48,EP!$A1070)</f>
        <v>0</v>
      </c>
      <c r="L1070" s="182">
        <f t="shared" si="65"/>
        <v>0</v>
      </c>
      <c r="M1070" s="183">
        <f t="shared" si="66"/>
        <v>0</v>
      </c>
      <c r="N1070" s="182">
        <f t="shared" si="67"/>
        <v>0</v>
      </c>
      <c r="Q1070" s="186"/>
    </row>
    <row r="1071" spans="1:17" ht="12" customHeight="1" x14ac:dyDescent="0.2">
      <c r="A1071" s="188" t="s">
        <v>1988</v>
      </c>
      <c r="B1071" s="188" t="s">
        <v>1989</v>
      </c>
      <c r="C1071" s="190" t="s">
        <v>427</v>
      </c>
      <c r="D1071" s="189">
        <v>255747</v>
      </c>
      <c r="E1071" s="188" t="s">
        <v>1974</v>
      </c>
      <c r="F1071" s="188" t="s">
        <v>1985</v>
      </c>
      <c r="G1071" s="188" t="s">
        <v>1973</v>
      </c>
      <c r="I1071" s="181">
        <f>SUMIFS(STIMA!$O$2:$O$48,STIMA!$G$2:$G$48,EP!I$1,STIMA!$E$2:$E$48,EP!$A1071)</f>
        <v>0</v>
      </c>
      <c r="J1071" s="182">
        <f t="shared" si="64"/>
        <v>0</v>
      </c>
      <c r="K1071" s="181">
        <f>SUMIFS(STIMA!$O$2:$O$48,STIMA!$G$2:$G$48,EP!K$1,STIMA!$E$2:$E$48,EP!$A1071)</f>
        <v>0</v>
      </c>
      <c r="L1071" s="182">
        <f t="shared" si="65"/>
        <v>0</v>
      </c>
      <c r="M1071" s="183">
        <f t="shared" si="66"/>
        <v>0</v>
      </c>
      <c r="N1071" s="182">
        <f t="shared" si="67"/>
        <v>0</v>
      </c>
      <c r="Q1071" s="184"/>
    </row>
    <row r="1072" spans="1:17" ht="12" customHeight="1" x14ac:dyDescent="0.2">
      <c r="A1072" s="188" t="s">
        <v>1990</v>
      </c>
      <c r="B1072" s="188" t="s">
        <v>1991</v>
      </c>
      <c r="C1072" s="188" t="s">
        <v>1978</v>
      </c>
      <c r="D1072" s="189">
        <v>15919</v>
      </c>
      <c r="E1072" s="188" t="s">
        <v>1974</v>
      </c>
      <c r="F1072" s="188" t="s">
        <v>1985</v>
      </c>
      <c r="G1072" s="188" t="s">
        <v>1973</v>
      </c>
      <c r="I1072" s="181">
        <f>SUMIFS(STIMA!$O$2:$O$48,STIMA!$G$2:$G$48,EP!I$1,STIMA!$E$2:$E$48,EP!$A1072)</f>
        <v>0</v>
      </c>
      <c r="J1072" s="182">
        <f t="shared" si="64"/>
        <v>0</v>
      </c>
      <c r="K1072" s="181">
        <f>SUMIFS(STIMA!$O$2:$O$48,STIMA!$G$2:$G$48,EP!K$1,STIMA!$E$2:$E$48,EP!$A1072)</f>
        <v>0</v>
      </c>
      <c r="L1072" s="182">
        <f t="shared" si="65"/>
        <v>0</v>
      </c>
      <c r="M1072" s="183">
        <f t="shared" si="66"/>
        <v>0</v>
      </c>
      <c r="N1072" s="182">
        <f t="shared" si="67"/>
        <v>0</v>
      </c>
      <c r="Q1072" s="184"/>
    </row>
    <row r="1073" spans="1:17" ht="12" customHeight="1" x14ac:dyDescent="0.2">
      <c r="A1073" s="188" t="s">
        <v>1992</v>
      </c>
      <c r="B1073" s="188" t="s">
        <v>1993</v>
      </c>
      <c r="C1073" s="190" t="s">
        <v>427</v>
      </c>
      <c r="D1073" s="189">
        <v>447</v>
      </c>
      <c r="E1073" s="188" t="s">
        <v>1974</v>
      </c>
      <c r="F1073" s="188" t="s">
        <v>1985</v>
      </c>
      <c r="G1073" s="188" t="s">
        <v>1973</v>
      </c>
      <c r="I1073" s="181">
        <f>SUMIFS(STIMA!$O$2:$O$48,STIMA!$G$2:$G$48,EP!I$1,STIMA!$E$2:$E$48,EP!$A1073)</f>
        <v>0</v>
      </c>
      <c r="J1073" s="182">
        <f t="shared" si="64"/>
        <v>0</v>
      </c>
      <c r="K1073" s="181">
        <f>SUMIFS(STIMA!$O$2:$O$48,STIMA!$G$2:$G$48,EP!K$1,STIMA!$E$2:$E$48,EP!$A1073)</f>
        <v>0</v>
      </c>
      <c r="L1073" s="182">
        <f t="shared" si="65"/>
        <v>0</v>
      </c>
      <c r="M1073" s="183">
        <f t="shared" si="66"/>
        <v>0</v>
      </c>
      <c r="N1073" s="182">
        <f t="shared" si="67"/>
        <v>0</v>
      </c>
      <c r="Q1073" s="184"/>
    </row>
    <row r="1074" spans="1:17" ht="12" customHeight="1" x14ac:dyDescent="0.2">
      <c r="A1074" s="188" t="s">
        <v>1994</v>
      </c>
      <c r="B1074" s="188" t="s">
        <v>1995</v>
      </c>
      <c r="C1074" s="188" t="s">
        <v>1978</v>
      </c>
      <c r="D1074" s="189">
        <v>14618</v>
      </c>
      <c r="E1074" s="188" t="s">
        <v>1974</v>
      </c>
      <c r="F1074" s="188" t="s">
        <v>1985</v>
      </c>
      <c r="G1074" s="188" t="s">
        <v>1973</v>
      </c>
      <c r="I1074" s="181">
        <f>SUMIFS(STIMA!$O$2:$O$48,STIMA!$G$2:$G$48,EP!I$1,STIMA!$E$2:$E$48,EP!$A1074)</f>
        <v>0</v>
      </c>
      <c r="J1074" s="182">
        <f t="shared" si="64"/>
        <v>0</v>
      </c>
      <c r="K1074" s="181">
        <f>SUMIFS(STIMA!$O$2:$O$48,STIMA!$G$2:$G$48,EP!K$1,STIMA!$E$2:$E$48,EP!$A1074)</f>
        <v>0</v>
      </c>
      <c r="L1074" s="182">
        <f t="shared" si="65"/>
        <v>0</v>
      </c>
      <c r="M1074" s="183">
        <f t="shared" si="66"/>
        <v>0</v>
      </c>
      <c r="N1074" s="182">
        <f t="shared" si="67"/>
        <v>0</v>
      </c>
      <c r="Q1074" s="184"/>
    </row>
    <row r="1075" spans="1:17" ht="12" customHeight="1" x14ac:dyDescent="0.2">
      <c r="A1075" s="188" t="s">
        <v>1996</v>
      </c>
      <c r="B1075" s="188" t="s">
        <v>1997</v>
      </c>
      <c r="C1075" s="188" t="s">
        <v>427</v>
      </c>
      <c r="D1075" s="189">
        <v>82951</v>
      </c>
      <c r="E1075" s="188" t="s">
        <v>1974</v>
      </c>
      <c r="F1075" s="188" t="s">
        <v>1985</v>
      </c>
      <c r="G1075" s="188" t="s">
        <v>1973</v>
      </c>
      <c r="I1075" s="181">
        <f>SUMIFS(STIMA!$O$2:$O$48,STIMA!$G$2:$G$48,EP!I$1,STIMA!$E$2:$E$48,EP!$A1075)</f>
        <v>0</v>
      </c>
      <c r="J1075" s="182">
        <f t="shared" si="64"/>
        <v>0</v>
      </c>
      <c r="K1075" s="181">
        <f>SUMIFS(STIMA!$O$2:$O$48,STIMA!$G$2:$G$48,EP!K$1,STIMA!$E$2:$E$48,EP!$A1075)</f>
        <v>0</v>
      </c>
      <c r="L1075" s="182">
        <f t="shared" si="65"/>
        <v>0</v>
      </c>
      <c r="M1075" s="183">
        <f t="shared" si="66"/>
        <v>0</v>
      </c>
      <c r="N1075" s="182">
        <f t="shared" si="67"/>
        <v>0</v>
      </c>
      <c r="Q1075" s="184"/>
    </row>
    <row r="1076" spans="1:17" ht="12" customHeight="1" x14ac:dyDescent="0.2">
      <c r="A1076" s="188" t="s">
        <v>1998</v>
      </c>
      <c r="B1076" s="188" t="s">
        <v>1999</v>
      </c>
      <c r="C1076" s="188" t="s">
        <v>1978</v>
      </c>
      <c r="D1076" s="189">
        <v>16186</v>
      </c>
      <c r="E1076" s="188" t="s">
        <v>1974</v>
      </c>
      <c r="F1076" s="188" t="s">
        <v>1985</v>
      </c>
      <c r="G1076" s="188" t="s">
        <v>1973</v>
      </c>
      <c r="I1076" s="181">
        <f>SUMIFS(STIMA!$O$2:$O$48,STIMA!$G$2:$G$48,EP!I$1,STIMA!$E$2:$E$48,EP!$A1076)</f>
        <v>0</v>
      </c>
      <c r="J1076" s="182">
        <f t="shared" si="64"/>
        <v>0</v>
      </c>
      <c r="K1076" s="181">
        <f>SUMIFS(STIMA!$O$2:$O$48,STIMA!$G$2:$G$48,EP!K$1,STIMA!$E$2:$E$48,EP!$A1076)</f>
        <v>0</v>
      </c>
      <c r="L1076" s="182">
        <f t="shared" si="65"/>
        <v>0</v>
      </c>
      <c r="M1076" s="183">
        <f t="shared" si="66"/>
        <v>0</v>
      </c>
      <c r="N1076" s="182">
        <f t="shared" si="67"/>
        <v>0</v>
      </c>
      <c r="Q1076" s="184"/>
    </row>
    <row r="1077" spans="1:17" ht="12" customHeight="1" x14ac:dyDescent="0.2">
      <c r="A1077" s="188" t="s">
        <v>2000</v>
      </c>
      <c r="B1077" s="188" t="s">
        <v>2001</v>
      </c>
      <c r="C1077" s="190" t="s">
        <v>427</v>
      </c>
      <c r="D1077" s="189">
        <v>54607</v>
      </c>
      <c r="E1077" s="188" t="s">
        <v>1974</v>
      </c>
      <c r="F1077" s="188" t="s">
        <v>1985</v>
      </c>
      <c r="G1077" s="188" t="s">
        <v>1973</v>
      </c>
      <c r="I1077" s="181">
        <f>SUMIFS(STIMA!$O$2:$O$48,STIMA!$G$2:$G$48,EP!I$1,STIMA!$E$2:$E$48,EP!$A1077)</f>
        <v>0</v>
      </c>
      <c r="J1077" s="182">
        <f t="shared" si="64"/>
        <v>0</v>
      </c>
      <c r="K1077" s="181">
        <f>SUMIFS(STIMA!$O$2:$O$48,STIMA!$G$2:$G$48,EP!K$1,STIMA!$E$2:$E$48,EP!$A1077)</f>
        <v>0</v>
      </c>
      <c r="L1077" s="182">
        <f t="shared" si="65"/>
        <v>0</v>
      </c>
      <c r="M1077" s="183">
        <f t="shared" si="66"/>
        <v>0</v>
      </c>
      <c r="N1077" s="182">
        <f t="shared" si="67"/>
        <v>0</v>
      </c>
      <c r="Q1077" s="184"/>
    </row>
    <row r="1078" spans="1:17" ht="12" customHeight="1" x14ac:dyDescent="0.2">
      <c r="A1078" s="188" t="s">
        <v>2002</v>
      </c>
      <c r="B1078" s="188" t="s">
        <v>2003</v>
      </c>
      <c r="C1078" s="188" t="s">
        <v>1978</v>
      </c>
      <c r="D1078" s="189">
        <v>16529</v>
      </c>
      <c r="E1078" s="188" t="s">
        <v>1974</v>
      </c>
      <c r="F1078" s="188" t="s">
        <v>1985</v>
      </c>
      <c r="G1078" s="188" t="s">
        <v>1973</v>
      </c>
      <c r="I1078" s="181">
        <f>SUMIFS(STIMA!$O$2:$O$48,STIMA!$G$2:$G$48,EP!I$1,STIMA!$E$2:$E$48,EP!$A1078)</f>
        <v>0</v>
      </c>
      <c r="J1078" s="182">
        <f t="shared" si="64"/>
        <v>0</v>
      </c>
      <c r="K1078" s="181">
        <f>SUMIFS(STIMA!$O$2:$O$48,STIMA!$G$2:$G$48,EP!K$1,STIMA!$E$2:$E$48,EP!$A1078)</f>
        <v>0</v>
      </c>
      <c r="L1078" s="182">
        <f t="shared" si="65"/>
        <v>0</v>
      </c>
      <c r="M1078" s="183">
        <f t="shared" si="66"/>
        <v>0</v>
      </c>
      <c r="N1078" s="182">
        <f t="shared" si="67"/>
        <v>0</v>
      </c>
      <c r="Q1078" s="184"/>
    </row>
    <row r="1079" spans="1:17" ht="12" customHeight="1" x14ac:dyDescent="0.2">
      <c r="A1079" s="188" t="s">
        <v>2004</v>
      </c>
      <c r="B1079" s="188" t="s">
        <v>2005</v>
      </c>
      <c r="C1079" s="188" t="s">
        <v>427</v>
      </c>
      <c r="D1079" s="189">
        <v>220193</v>
      </c>
      <c r="E1079" s="188" t="s">
        <v>1974</v>
      </c>
      <c r="F1079" s="188" t="s">
        <v>1985</v>
      </c>
      <c r="G1079" s="188" t="s">
        <v>1973</v>
      </c>
      <c r="I1079" s="181">
        <f>SUMIFS(STIMA!$O$2:$O$48,STIMA!$G$2:$G$48,EP!I$1,STIMA!$E$2:$E$48,EP!$A1079)</f>
        <v>0</v>
      </c>
      <c r="J1079" s="182">
        <f t="shared" si="64"/>
        <v>0</v>
      </c>
      <c r="K1079" s="181">
        <f>SUMIFS(STIMA!$O$2:$O$48,STIMA!$G$2:$G$48,EP!K$1,STIMA!$E$2:$E$48,EP!$A1079)</f>
        <v>0</v>
      </c>
      <c r="L1079" s="182">
        <f t="shared" si="65"/>
        <v>0</v>
      </c>
      <c r="M1079" s="183">
        <f t="shared" si="66"/>
        <v>0</v>
      </c>
      <c r="N1079" s="182">
        <f t="shared" si="67"/>
        <v>0</v>
      </c>
      <c r="Q1079" s="184"/>
    </row>
    <row r="1080" spans="1:17" ht="12" customHeight="1" x14ac:dyDescent="0.2">
      <c r="A1080" s="188" t="s">
        <v>2006</v>
      </c>
      <c r="B1080" s="188" t="s">
        <v>2007</v>
      </c>
      <c r="C1080" s="188" t="s">
        <v>1978</v>
      </c>
      <c r="D1080" s="189">
        <v>17641</v>
      </c>
      <c r="E1080" s="188" t="s">
        <v>1974</v>
      </c>
      <c r="F1080" s="188" t="s">
        <v>1985</v>
      </c>
      <c r="G1080" s="188" t="s">
        <v>1973</v>
      </c>
      <c r="I1080" s="181">
        <f>SUMIFS(STIMA!$O$2:$O$48,STIMA!$G$2:$G$48,EP!I$1,STIMA!$E$2:$E$48,EP!$A1080)</f>
        <v>0</v>
      </c>
      <c r="J1080" s="182">
        <f t="shared" si="64"/>
        <v>0</v>
      </c>
      <c r="K1080" s="181">
        <f>SUMIFS(STIMA!$O$2:$O$48,STIMA!$G$2:$G$48,EP!K$1,STIMA!$E$2:$E$48,EP!$A1080)</f>
        <v>0</v>
      </c>
      <c r="L1080" s="182">
        <f t="shared" si="65"/>
        <v>0</v>
      </c>
      <c r="M1080" s="183">
        <f t="shared" si="66"/>
        <v>0</v>
      </c>
      <c r="N1080" s="182">
        <f t="shared" si="67"/>
        <v>0</v>
      </c>
      <c r="Q1080" s="184"/>
    </row>
    <row r="1081" spans="1:17" ht="12" customHeight="1" x14ac:dyDescent="0.2">
      <c r="A1081" s="188" t="s">
        <v>2008</v>
      </c>
      <c r="B1081" s="188" t="s">
        <v>2009</v>
      </c>
      <c r="C1081" s="190" t="s">
        <v>427</v>
      </c>
      <c r="D1081" s="189">
        <v>54141</v>
      </c>
      <c r="E1081" s="188" t="s">
        <v>1974</v>
      </c>
      <c r="F1081" s="188" t="s">
        <v>1985</v>
      </c>
      <c r="G1081" s="188" t="s">
        <v>1973</v>
      </c>
      <c r="I1081" s="181">
        <f>SUMIFS(STIMA!$O$2:$O$48,STIMA!$G$2:$G$48,EP!I$1,STIMA!$E$2:$E$48,EP!$A1081)</f>
        <v>0</v>
      </c>
      <c r="J1081" s="182">
        <f t="shared" si="64"/>
        <v>0</v>
      </c>
      <c r="K1081" s="181">
        <f>SUMIFS(STIMA!$O$2:$O$48,STIMA!$G$2:$G$48,EP!K$1,STIMA!$E$2:$E$48,EP!$A1081)</f>
        <v>0</v>
      </c>
      <c r="L1081" s="182">
        <f t="shared" si="65"/>
        <v>0</v>
      </c>
      <c r="M1081" s="183">
        <f t="shared" si="66"/>
        <v>0</v>
      </c>
      <c r="N1081" s="182">
        <f t="shared" si="67"/>
        <v>0</v>
      </c>
      <c r="Q1081" s="184"/>
    </row>
    <row r="1082" spans="1:17" ht="12" customHeight="1" x14ac:dyDescent="0.2">
      <c r="A1082" s="188" t="s">
        <v>2010</v>
      </c>
      <c r="B1082" s="188" t="s">
        <v>2011</v>
      </c>
      <c r="C1082" s="188" t="s">
        <v>1978</v>
      </c>
      <c r="D1082" s="189">
        <v>34119</v>
      </c>
      <c r="E1082" s="188" t="s">
        <v>1974</v>
      </c>
      <c r="F1082" s="188" t="s">
        <v>2012</v>
      </c>
      <c r="G1082" s="188" t="s">
        <v>1973</v>
      </c>
      <c r="I1082" s="181">
        <f>SUMIFS(STIMA!$O$2:$O$48,STIMA!$G$2:$G$48,EP!I$1,STIMA!$E$2:$E$48,EP!$A1082)</f>
        <v>0</v>
      </c>
      <c r="J1082" s="182">
        <f t="shared" si="64"/>
        <v>0</v>
      </c>
      <c r="K1082" s="181">
        <f>SUMIFS(STIMA!$O$2:$O$48,STIMA!$G$2:$G$48,EP!K$1,STIMA!$E$2:$E$48,EP!$A1082)</f>
        <v>0</v>
      </c>
      <c r="L1082" s="182">
        <f t="shared" si="65"/>
        <v>0</v>
      </c>
      <c r="M1082" s="183">
        <f t="shared" si="66"/>
        <v>0</v>
      </c>
      <c r="N1082" s="182">
        <f t="shared" si="67"/>
        <v>0</v>
      </c>
      <c r="Q1082" s="184"/>
    </row>
    <row r="1083" spans="1:17" ht="12" customHeight="1" x14ac:dyDescent="0.2">
      <c r="A1083" s="188" t="s">
        <v>2013</v>
      </c>
      <c r="B1083" s="188" t="s">
        <v>2014</v>
      </c>
      <c r="C1083" s="188" t="s">
        <v>1978</v>
      </c>
      <c r="D1083" s="189">
        <v>1719</v>
      </c>
      <c r="E1083" s="188" t="s">
        <v>1974</v>
      </c>
      <c r="F1083" s="188" t="s">
        <v>2012</v>
      </c>
      <c r="G1083" s="188" t="s">
        <v>1973</v>
      </c>
      <c r="I1083" s="181">
        <f>SUMIFS(STIMA!$O$2:$O$48,STIMA!$G$2:$G$48,EP!I$1,STIMA!$E$2:$E$48,EP!$A1083)</f>
        <v>0</v>
      </c>
      <c r="J1083" s="182">
        <f t="shared" si="64"/>
        <v>0</v>
      </c>
      <c r="K1083" s="181">
        <f>SUMIFS(STIMA!$O$2:$O$48,STIMA!$G$2:$G$48,EP!K$1,STIMA!$E$2:$E$48,EP!$A1083)</f>
        <v>0</v>
      </c>
      <c r="L1083" s="182">
        <f t="shared" si="65"/>
        <v>0</v>
      </c>
      <c r="M1083" s="183">
        <f t="shared" si="66"/>
        <v>0</v>
      </c>
      <c r="N1083" s="182">
        <f t="shared" si="67"/>
        <v>0</v>
      </c>
      <c r="Q1083" s="184"/>
    </row>
    <row r="1084" spans="1:17" ht="12" customHeight="1" x14ac:dyDescent="0.2">
      <c r="A1084" s="188" t="s">
        <v>2015</v>
      </c>
      <c r="B1084" s="188" t="s">
        <v>2016</v>
      </c>
      <c r="C1084" s="188" t="s">
        <v>427</v>
      </c>
      <c r="D1084" s="189">
        <v>34972</v>
      </c>
      <c r="E1084" s="188" t="s">
        <v>1974</v>
      </c>
      <c r="F1084" s="188" t="s">
        <v>2017</v>
      </c>
      <c r="G1084" s="188" t="s">
        <v>1973</v>
      </c>
      <c r="I1084" s="181">
        <f>SUMIFS(STIMA!$O$2:$O$48,STIMA!$G$2:$G$48,EP!I$1,STIMA!$E$2:$E$48,EP!$A1084)</f>
        <v>0</v>
      </c>
      <c r="J1084" s="182">
        <f t="shared" si="64"/>
        <v>0</v>
      </c>
      <c r="K1084" s="181">
        <f>SUMIFS(STIMA!$O$2:$O$48,STIMA!$G$2:$G$48,EP!K$1,STIMA!$E$2:$E$48,EP!$A1084)</f>
        <v>0</v>
      </c>
      <c r="L1084" s="182">
        <f t="shared" si="65"/>
        <v>0</v>
      </c>
      <c r="M1084" s="183">
        <f t="shared" si="66"/>
        <v>0</v>
      </c>
      <c r="N1084" s="182">
        <f t="shared" si="67"/>
        <v>0</v>
      </c>
      <c r="Q1084" s="184"/>
    </row>
    <row r="1085" spans="1:17" ht="12" customHeight="1" x14ac:dyDescent="0.2">
      <c r="A1085" s="188" t="s">
        <v>2018</v>
      </c>
      <c r="B1085" s="188" t="s">
        <v>2019</v>
      </c>
      <c r="C1085" s="188" t="s">
        <v>427</v>
      </c>
      <c r="D1085" s="189">
        <v>18753</v>
      </c>
      <c r="E1085" s="188" t="s">
        <v>1974</v>
      </c>
      <c r="F1085" s="188" t="s">
        <v>2017</v>
      </c>
      <c r="G1085" s="188" t="s">
        <v>1973</v>
      </c>
      <c r="I1085" s="181">
        <f>SUMIFS(STIMA!$O$2:$O$48,STIMA!$G$2:$G$48,EP!I$1,STIMA!$E$2:$E$48,EP!$A1085)</f>
        <v>0</v>
      </c>
      <c r="J1085" s="182">
        <f t="shared" si="64"/>
        <v>0</v>
      </c>
      <c r="K1085" s="181">
        <f>SUMIFS(STIMA!$O$2:$O$48,STIMA!$G$2:$G$48,EP!K$1,STIMA!$E$2:$E$48,EP!$A1085)</f>
        <v>0</v>
      </c>
      <c r="L1085" s="182">
        <f t="shared" si="65"/>
        <v>0</v>
      </c>
      <c r="M1085" s="183">
        <f t="shared" si="66"/>
        <v>0</v>
      </c>
      <c r="N1085" s="182">
        <f t="shared" si="67"/>
        <v>0</v>
      </c>
      <c r="Q1085" s="186"/>
    </row>
    <row r="1086" spans="1:17" ht="12" customHeight="1" x14ac:dyDescent="0.2">
      <c r="A1086" s="188" t="s">
        <v>2020</v>
      </c>
      <c r="B1086" s="188" t="s">
        <v>2021</v>
      </c>
      <c r="C1086" s="188" t="s">
        <v>427</v>
      </c>
      <c r="D1086" s="189">
        <v>25185</v>
      </c>
      <c r="E1086" s="188" t="s">
        <v>1974</v>
      </c>
      <c r="F1086" s="188" t="s">
        <v>2017</v>
      </c>
      <c r="G1086" s="188" t="s">
        <v>1973</v>
      </c>
      <c r="I1086" s="181">
        <f>SUMIFS(STIMA!$O$2:$O$48,STIMA!$G$2:$G$48,EP!I$1,STIMA!$E$2:$E$48,EP!$A1086)</f>
        <v>0</v>
      </c>
      <c r="J1086" s="182">
        <f t="shared" si="64"/>
        <v>0</v>
      </c>
      <c r="K1086" s="181">
        <f>SUMIFS(STIMA!$O$2:$O$48,STIMA!$G$2:$G$48,EP!K$1,STIMA!$E$2:$E$48,EP!$A1086)</f>
        <v>0</v>
      </c>
      <c r="L1086" s="182">
        <f t="shared" si="65"/>
        <v>0</v>
      </c>
      <c r="M1086" s="183">
        <f t="shared" si="66"/>
        <v>0</v>
      </c>
      <c r="N1086" s="182">
        <f t="shared" si="67"/>
        <v>0</v>
      </c>
      <c r="Q1086" s="186"/>
    </row>
    <row r="1087" spans="1:17" ht="12" customHeight="1" x14ac:dyDescent="0.2">
      <c r="A1087" s="188" t="s">
        <v>2022</v>
      </c>
      <c r="B1087" s="188" t="s">
        <v>2023</v>
      </c>
      <c r="C1087" s="188"/>
      <c r="D1087" s="189"/>
      <c r="E1087" s="188" t="s">
        <v>2024</v>
      </c>
      <c r="F1087" s="188" t="s">
        <v>2025</v>
      </c>
      <c r="G1087" s="188" t="s">
        <v>1973</v>
      </c>
      <c r="I1087" s="181">
        <f>SUMIFS(STIMA!$O$2:$O$48,STIMA!$G$2:$G$48,EP!I$1,STIMA!$E$2:$E$48,EP!$A1087)</f>
        <v>0</v>
      </c>
      <c r="J1087" s="182">
        <f t="shared" si="64"/>
        <v>0</v>
      </c>
      <c r="K1087" s="181">
        <f>SUMIFS(STIMA!$O$2:$O$48,STIMA!$G$2:$G$48,EP!K$1,STIMA!$E$2:$E$48,EP!$A1087)</f>
        <v>0</v>
      </c>
      <c r="L1087" s="182">
        <f t="shared" si="65"/>
        <v>0</v>
      </c>
      <c r="M1087" s="183">
        <f t="shared" si="66"/>
        <v>0</v>
      </c>
      <c r="N1087" s="182">
        <f t="shared" si="67"/>
        <v>0</v>
      </c>
      <c r="Q1087" s="184"/>
    </row>
    <row r="1088" spans="1:17" ht="12" customHeight="1" x14ac:dyDescent="0.2">
      <c r="A1088" s="188" t="s">
        <v>2026</v>
      </c>
      <c r="B1088" s="188" t="s">
        <v>2027</v>
      </c>
      <c r="C1088" s="190" t="s">
        <v>117</v>
      </c>
      <c r="D1088" s="189">
        <v>52.04</v>
      </c>
      <c r="E1088" s="188" t="s">
        <v>2024</v>
      </c>
      <c r="F1088" s="188" t="s">
        <v>2025</v>
      </c>
      <c r="G1088" s="188" t="s">
        <v>1973</v>
      </c>
      <c r="I1088" s="181">
        <f>SUMIFS(STIMA!$O$2:$O$48,STIMA!$G$2:$G$48,EP!I$1,STIMA!$E$2:$E$48,EP!$A1088)</f>
        <v>0</v>
      </c>
      <c r="J1088" s="182">
        <f t="shared" si="64"/>
        <v>0</v>
      </c>
      <c r="K1088" s="181">
        <f>SUMIFS(STIMA!$O$2:$O$48,STIMA!$G$2:$G$48,EP!K$1,STIMA!$E$2:$E$48,EP!$A1088)</f>
        <v>0</v>
      </c>
      <c r="L1088" s="182">
        <f t="shared" si="65"/>
        <v>0</v>
      </c>
      <c r="M1088" s="183">
        <f t="shared" si="66"/>
        <v>0</v>
      </c>
      <c r="N1088" s="182">
        <f t="shared" si="67"/>
        <v>0</v>
      </c>
      <c r="Q1088" s="186"/>
    </row>
    <row r="1089" spans="1:17" ht="12" customHeight="1" x14ac:dyDescent="0.2">
      <c r="A1089" s="188" t="s">
        <v>2028</v>
      </c>
      <c r="B1089" s="188" t="s">
        <v>2029</v>
      </c>
      <c r="C1089" s="188" t="s">
        <v>117</v>
      </c>
      <c r="D1089" s="189">
        <v>58.83</v>
      </c>
      <c r="E1089" s="188" t="s">
        <v>2024</v>
      </c>
      <c r="F1089" s="188" t="s">
        <v>2025</v>
      </c>
      <c r="G1089" s="188" t="s">
        <v>1973</v>
      </c>
      <c r="I1089" s="181">
        <f>SUMIFS(STIMA!$O$2:$O$48,STIMA!$G$2:$G$48,EP!I$1,STIMA!$E$2:$E$48,EP!$A1089)</f>
        <v>0</v>
      </c>
      <c r="J1089" s="182">
        <f t="shared" si="64"/>
        <v>0</v>
      </c>
      <c r="K1089" s="181">
        <f>SUMIFS(STIMA!$O$2:$O$48,STIMA!$G$2:$G$48,EP!K$1,STIMA!$E$2:$E$48,EP!$A1089)</f>
        <v>0</v>
      </c>
      <c r="L1089" s="182">
        <f t="shared" si="65"/>
        <v>0</v>
      </c>
      <c r="M1089" s="183">
        <f t="shared" si="66"/>
        <v>0</v>
      </c>
      <c r="N1089" s="182">
        <f t="shared" si="67"/>
        <v>0</v>
      </c>
      <c r="Q1089" s="184"/>
    </row>
    <row r="1090" spans="1:17" ht="12" customHeight="1" x14ac:dyDescent="0.2">
      <c r="A1090" s="188" t="s">
        <v>2030</v>
      </c>
      <c r="B1090" s="188" t="s">
        <v>2031</v>
      </c>
      <c r="C1090" s="188" t="s">
        <v>117</v>
      </c>
      <c r="D1090" s="189">
        <v>64.48</v>
      </c>
      <c r="E1090" s="188" t="s">
        <v>2024</v>
      </c>
      <c r="F1090" s="188" t="s">
        <v>2025</v>
      </c>
      <c r="G1090" s="188" t="s">
        <v>1973</v>
      </c>
      <c r="I1090" s="181">
        <f>SUMIFS(STIMA!$O$2:$O$48,STIMA!$G$2:$G$48,EP!I$1,STIMA!$E$2:$E$48,EP!$A1090)</f>
        <v>0</v>
      </c>
      <c r="J1090" s="182">
        <f t="shared" ref="J1090:J1153" si="68">I1090/$J$1</f>
        <v>0</v>
      </c>
      <c r="K1090" s="181">
        <f>SUMIFS(STIMA!$O$2:$O$48,STIMA!$G$2:$G$48,EP!K$1,STIMA!$E$2:$E$48,EP!$A1090)</f>
        <v>0</v>
      </c>
      <c r="L1090" s="182">
        <f t="shared" ref="L1090:L1153" si="69">K1090/$L$1</f>
        <v>0</v>
      </c>
      <c r="M1090" s="183">
        <f t="shared" ref="M1090:M1153" si="70">I1090+K1090</f>
        <v>0</v>
      </c>
      <c r="N1090" s="182">
        <f t="shared" ref="N1090:N1153" si="71">M1090/$N$1</f>
        <v>0</v>
      </c>
      <c r="Q1090" s="184"/>
    </row>
    <row r="1091" spans="1:17" ht="12" customHeight="1" x14ac:dyDescent="0.2">
      <c r="A1091" s="188" t="s">
        <v>2032</v>
      </c>
      <c r="B1091" s="188" t="s">
        <v>2033</v>
      </c>
      <c r="C1091" s="188"/>
      <c r="D1091" s="189"/>
      <c r="E1091" s="188" t="s">
        <v>2024</v>
      </c>
      <c r="F1091" s="188" t="s">
        <v>2025</v>
      </c>
      <c r="G1091" s="188" t="s">
        <v>1973</v>
      </c>
      <c r="I1091" s="181">
        <f>SUMIFS(STIMA!$O$2:$O$48,STIMA!$G$2:$G$48,EP!I$1,STIMA!$E$2:$E$48,EP!$A1091)</f>
        <v>0</v>
      </c>
      <c r="J1091" s="182">
        <f t="shared" si="68"/>
        <v>0</v>
      </c>
      <c r="K1091" s="181">
        <f>SUMIFS(STIMA!$O$2:$O$48,STIMA!$G$2:$G$48,EP!K$1,STIMA!$E$2:$E$48,EP!$A1091)</f>
        <v>0</v>
      </c>
      <c r="L1091" s="182">
        <f t="shared" si="69"/>
        <v>0</v>
      </c>
      <c r="M1091" s="183">
        <f t="shared" si="70"/>
        <v>0</v>
      </c>
      <c r="N1091" s="182">
        <f t="shared" si="71"/>
        <v>0</v>
      </c>
      <c r="Q1091" s="184"/>
    </row>
    <row r="1092" spans="1:17" ht="12" customHeight="1" x14ac:dyDescent="0.2">
      <c r="A1092" s="188" t="s">
        <v>2034</v>
      </c>
      <c r="B1092" s="188" t="s">
        <v>2035</v>
      </c>
      <c r="C1092" s="190" t="s">
        <v>117</v>
      </c>
      <c r="D1092" s="189">
        <v>35.07</v>
      </c>
      <c r="E1092" s="188" t="s">
        <v>2024</v>
      </c>
      <c r="F1092" s="188" t="s">
        <v>2025</v>
      </c>
      <c r="G1092" s="188" t="s">
        <v>1973</v>
      </c>
      <c r="I1092" s="181">
        <f>SUMIFS(STIMA!$O$2:$O$48,STIMA!$G$2:$G$48,EP!I$1,STIMA!$E$2:$E$48,EP!$A1092)</f>
        <v>0</v>
      </c>
      <c r="J1092" s="182">
        <f t="shared" si="68"/>
        <v>0</v>
      </c>
      <c r="K1092" s="181">
        <f>SUMIFS(STIMA!$O$2:$O$48,STIMA!$G$2:$G$48,EP!K$1,STIMA!$E$2:$E$48,EP!$A1092)</f>
        <v>0</v>
      </c>
      <c r="L1092" s="182">
        <f t="shared" si="69"/>
        <v>0</v>
      </c>
      <c r="M1092" s="183">
        <f t="shared" si="70"/>
        <v>0</v>
      </c>
      <c r="N1092" s="182">
        <f t="shared" si="71"/>
        <v>0</v>
      </c>
      <c r="Q1092" s="186"/>
    </row>
    <row r="1093" spans="1:17" ht="12" customHeight="1" x14ac:dyDescent="0.2">
      <c r="A1093" s="188" t="s">
        <v>2036</v>
      </c>
      <c r="B1093" s="188" t="s">
        <v>2037</v>
      </c>
      <c r="C1093" s="188"/>
      <c r="D1093" s="189"/>
      <c r="E1093" s="188" t="s">
        <v>2038</v>
      </c>
      <c r="F1093" s="188" t="s">
        <v>2039</v>
      </c>
      <c r="G1093" s="188" t="s">
        <v>1973</v>
      </c>
      <c r="I1093" s="181">
        <f>SUMIFS(STIMA!$O$2:$O$48,STIMA!$G$2:$G$48,EP!I$1,STIMA!$E$2:$E$48,EP!$A1093)</f>
        <v>0</v>
      </c>
      <c r="J1093" s="182">
        <f t="shared" si="68"/>
        <v>0</v>
      </c>
      <c r="K1093" s="181">
        <f>SUMIFS(STIMA!$O$2:$O$48,STIMA!$G$2:$G$48,EP!K$1,STIMA!$E$2:$E$48,EP!$A1093)</f>
        <v>0</v>
      </c>
      <c r="L1093" s="182">
        <f t="shared" si="69"/>
        <v>0</v>
      </c>
      <c r="M1093" s="183">
        <f t="shared" si="70"/>
        <v>0</v>
      </c>
      <c r="N1093" s="182">
        <f t="shared" si="71"/>
        <v>0</v>
      </c>
      <c r="Q1093" s="184"/>
    </row>
    <row r="1094" spans="1:17" ht="12" customHeight="1" x14ac:dyDescent="0.2">
      <c r="A1094" s="188" t="s">
        <v>2040</v>
      </c>
      <c r="B1094" s="188" t="s">
        <v>2041</v>
      </c>
      <c r="C1094" s="188" t="s">
        <v>427</v>
      </c>
      <c r="D1094" s="189">
        <v>963.41</v>
      </c>
      <c r="E1094" s="188" t="s">
        <v>2038</v>
      </c>
      <c r="F1094" s="188" t="s">
        <v>2039</v>
      </c>
      <c r="G1094" s="188" t="s">
        <v>1973</v>
      </c>
      <c r="I1094" s="181">
        <f>SUMIFS(STIMA!$O$2:$O$48,STIMA!$G$2:$G$48,EP!I$1,STIMA!$E$2:$E$48,EP!$A1094)</f>
        <v>0</v>
      </c>
      <c r="J1094" s="182">
        <f t="shared" si="68"/>
        <v>0</v>
      </c>
      <c r="K1094" s="181">
        <f>SUMIFS(STIMA!$O$2:$O$48,STIMA!$G$2:$G$48,EP!K$1,STIMA!$E$2:$E$48,EP!$A1094)</f>
        <v>0</v>
      </c>
      <c r="L1094" s="182">
        <f t="shared" si="69"/>
        <v>0</v>
      </c>
      <c r="M1094" s="183">
        <f t="shared" si="70"/>
        <v>0</v>
      </c>
      <c r="N1094" s="182">
        <f t="shared" si="71"/>
        <v>0</v>
      </c>
      <c r="Q1094" s="184"/>
    </row>
    <row r="1095" spans="1:17" ht="12" customHeight="1" x14ac:dyDescent="0.2">
      <c r="A1095" s="188" t="s">
        <v>2042</v>
      </c>
      <c r="B1095" s="188" t="s">
        <v>2043</v>
      </c>
      <c r="C1095" s="190"/>
      <c r="D1095" s="189"/>
      <c r="E1095" s="188" t="s">
        <v>2038</v>
      </c>
      <c r="F1095" s="188" t="s">
        <v>2039</v>
      </c>
      <c r="G1095" s="188" t="s">
        <v>1973</v>
      </c>
      <c r="I1095" s="181">
        <f>SUMIFS(STIMA!$O$2:$O$48,STIMA!$G$2:$G$48,EP!I$1,STIMA!$E$2:$E$48,EP!$A1095)</f>
        <v>0</v>
      </c>
      <c r="J1095" s="182">
        <f t="shared" si="68"/>
        <v>0</v>
      </c>
      <c r="K1095" s="181">
        <f>SUMIFS(STIMA!$O$2:$O$48,STIMA!$G$2:$G$48,EP!K$1,STIMA!$E$2:$E$48,EP!$A1095)</f>
        <v>0</v>
      </c>
      <c r="L1095" s="182">
        <f t="shared" si="69"/>
        <v>0</v>
      </c>
      <c r="M1095" s="183">
        <f t="shared" si="70"/>
        <v>0</v>
      </c>
      <c r="N1095" s="182">
        <f t="shared" si="71"/>
        <v>0</v>
      </c>
      <c r="Q1095" s="184"/>
    </row>
    <row r="1096" spans="1:17" ht="12" customHeight="1" x14ac:dyDescent="0.2">
      <c r="A1096" s="188" t="s">
        <v>2044</v>
      </c>
      <c r="B1096" s="188" t="s">
        <v>2045</v>
      </c>
      <c r="C1096" s="188" t="s">
        <v>427</v>
      </c>
      <c r="D1096" s="189">
        <v>5514.44</v>
      </c>
      <c r="E1096" s="188" t="s">
        <v>2038</v>
      </c>
      <c r="F1096" s="188" t="s">
        <v>2039</v>
      </c>
      <c r="G1096" s="188" t="s">
        <v>1973</v>
      </c>
      <c r="I1096" s="181">
        <f>SUMIFS(STIMA!$O$2:$O$48,STIMA!$G$2:$G$48,EP!I$1,STIMA!$E$2:$E$48,EP!$A1096)</f>
        <v>0</v>
      </c>
      <c r="J1096" s="182">
        <f t="shared" si="68"/>
        <v>0</v>
      </c>
      <c r="K1096" s="181">
        <f>SUMIFS(STIMA!$O$2:$O$48,STIMA!$G$2:$G$48,EP!K$1,STIMA!$E$2:$E$48,EP!$A1096)</f>
        <v>0</v>
      </c>
      <c r="L1096" s="182">
        <f t="shared" si="69"/>
        <v>0</v>
      </c>
      <c r="M1096" s="183">
        <f t="shared" si="70"/>
        <v>0</v>
      </c>
      <c r="N1096" s="182">
        <f t="shared" si="71"/>
        <v>0</v>
      </c>
      <c r="Q1096" s="184"/>
    </row>
    <row r="1097" spans="1:17" ht="12" customHeight="1" x14ac:dyDescent="0.2">
      <c r="A1097" s="188" t="s">
        <v>2046</v>
      </c>
      <c r="B1097" s="188" t="s">
        <v>2047</v>
      </c>
      <c r="C1097" s="190" t="s">
        <v>427</v>
      </c>
      <c r="D1097" s="189">
        <v>6251.54</v>
      </c>
      <c r="E1097" s="188" t="s">
        <v>2038</v>
      </c>
      <c r="F1097" s="188" t="s">
        <v>2039</v>
      </c>
      <c r="G1097" s="188" t="s">
        <v>1973</v>
      </c>
      <c r="I1097" s="181">
        <f>SUMIFS(STIMA!$O$2:$O$48,STIMA!$G$2:$G$48,EP!I$1,STIMA!$E$2:$E$48,EP!$A1097)</f>
        <v>0</v>
      </c>
      <c r="J1097" s="182">
        <f t="shared" si="68"/>
        <v>0</v>
      </c>
      <c r="K1097" s="181">
        <f>SUMIFS(STIMA!$O$2:$O$48,STIMA!$G$2:$G$48,EP!K$1,STIMA!$E$2:$E$48,EP!$A1097)</f>
        <v>0</v>
      </c>
      <c r="L1097" s="182">
        <f t="shared" si="69"/>
        <v>0</v>
      </c>
      <c r="M1097" s="183">
        <f t="shared" si="70"/>
        <v>0</v>
      </c>
      <c r="N1097" s="182">
        <f t="shared" si="71"/>
        <v>0</v>
      </c>
      <c r="Q1097" s="184"/>
    </row>
    <row r="1098" spans="1:17" ht="12" customHeight="1" x14ac:dyDescent="0.2">
      <c r="A1098" s="188" t="s">
        <v>2048</v>
      </c>
      <c r="B1098" s="188" t="s">
        <v>2049</v>
      </c>
      <c r="C1098" s="188" t="s">
        <v>427</v>
      </c>
      <c r="D1098" s="189">
        <v>7746.28</v>
      </c>
      <c r="E1098" s="188" t="s">
        <v>2038</v>
      </c>
      <c r="F1098" s="188" t="s">
        <v>2039</v>
      </c>
      <c r="G1098" s="188" t="s">
        <v>1973</v>
      </c>
      <c r="I1098" s="181">
        <f>SUMIFS(STIMA!$O$2:$O$48,STIMA!$G$2:$G$48,EP!I$1,STIMA!$E$2:$E$48,EP!$A1098)</f>
        <v>0</v>
      </c>
      <c r="J1098" s="182">
        <f t="shared" si="68"/>
        <v>0</v>
      </c>
      <c r="K1098" s="181">
        <f>SUMIFS(STIMA!$O$2:$O$48,STIMA!$G$2:$G$48,EP!K$1,STIMA!$E$2:$E$48,EP!$A1098)</f>
        <v>0</v>
      </c>
      <c r="L1098" s="182">
        <f t="shared" si="69"/>
        <v>0</v>
      </c>
      <c r="M1098" s="183">
        <f t="shared" si="70"/>
        <v>0</v>
      </c>
      <c r="N1098" s="182">
        <f t="shared" si="71"/>
        <v>0</v>
      </c>
      <c r="Q1098" s="184"/>
    </row>
    <row r="1099" spans="1:17" ht="12" customHeight="1" x14ac:dyDescent="0.2">
      <c r="A1099" s="188" t="s">
        <v>2050</v>
      </c>
      <c r="B1099" s="188" t="s">
        <v>2051</v>
      </c>
      <c r="C1099" s="188" t="s">
        <v>427</v>
      </c>
      <c r="D1099" s="189">
        <v>21373.1</v>
      </c>
      <c r="E1099" s="188" t="s">
        <v>2038</v>
      </c>
      <c r="F1099" s="188" t="s">
        <v>2039</v>
      </c>
      <c r="G1099" s="188" t="s">
        <v>1973</v>
      </c>
      <c r="I1099" s="181">
        <f>SUMIFS(STIMA!$O$2:$O$48,STIMA!$G$2:$G$48,EP!I$1,STIMA!$E$2:$E$48,EP!$A1099)</f>
        <v>0</v>
      </c>
      <c r="J1099" s="182">
        <f t="shared" si="68"/>
        <v>0</v>
      </c>
      <c r="K1099" s="181">
        <f>SUMIFS(STIMA!$O$2:$O$48,STIMA!$G$2:$G$48,EP!K$1,STIMA!$E$2:$E$48,EP!$A1099)</f>
        <v>0</v>
      </c>
      <c r="L1099" s="182">
        <f t="shared" si="69"/>
        <v>0</v>
      </c>
      <c r="M1099" s="183">
        <f t="shared" si="70"/>
        <v>0</v>
      </c>
      <c r="N1099" s="182">
        <f t="shared" si="71"/>
        <v>0</v>
      </c>
      <c r="Q1099" s="184"/>
    </row>
    <row r="1100" spans="1:17" ht="12" customHeight="1" x14ac:dyDescent="0.2">
      <c r="A1100" s="188" t="s">
        <v>2052</v>
      </c>
      <c r="B1100" s="188" t="s">
        <v>2053</v>
      </c>
      <c r="C1100" s="190"/>
      <c r="D1100" s="189"/>
      <c r="E1100" s="188" t="s">
        <v>2038</v>
      </c>
      <c r="F1100" s="188" t="s">
        <v>2039</v>
      </c>
      <c r="G1100" s="188" t="s">
        <v>1973</v>
      </c>
      <c r="I1100" s="181">
        <f>SUMIFS(STIMA!$O$2:$O$48,STIMA!$G$2:$G$48,EP!I$1,STIMA!$E$2:$E$48,EP!$A1100)</f>
        <v>0</v>
      </c>
      <c r="J1100" s="182">
        <f t="shared" si="68"/>
        <v>0</v>
      </c>
      <c r="K1100" s="181">
        <f>SUMIFS(STIMA!$O$2:$O$48,STIMA!$G$2:$G$48,EP!K$1,STIMA!$E$2:$E$48,EP!$A1100)</f>
        <v>0</v>
      </c>
      <c r="L1100" s="182">
        <f t="shared" si="69"/>
        <v>0</v>
      </c>
      <c r="M1100" s="183">
        <f t="shared" si="70"/>
        <v>0</v>
      </c>
      <c r="N1100" s="182">
        <f t="shared" si="71"/>
        <v>0</v>
      </c>
      <c r="Q1100" s="184"/>
    </row>
    <row r="1101" spans="1:17" ht="12" customHeight="1" x14ac:dyDescent="0.2">
      <c r="A1101" s="188" t="s">
        <v>2054</v>
      </c>
      <c r="B1101" s="188" t="s">
        <v>2055</v>
      </c>
      <c r="C1101" s="188" t="s">
        <v>427</v>
      </c>
      <c r="D1101" s="189">
        <v>489.09</v>
      </c>
      <c r="E1101" s="188" t="s">
        <v>2038</v>
      </c>
      <c r="F1101" s="188" t="s">
        <v>2039</v>
      </c>
      <c r="G1101" s="188" t="s">
        <v>1973</v>
      </c>
      <c r="I1101" s="181">
        <f>SUMIFS(STIMA!$O$2:$O$48,STIMA!$G$2:$G$48,EP!I$1,STIMA!$E$2:$E$48,EP!$A1101)</f>
        <v>0</v>
      </c>
      <c r="J1101" s="182">
        <f t="shared" si="68"/>
        <v>0</v>
      </c>
      <c r="K1101" s="181">
        <f>SUMIFS(STIMA!$O$2:$O$48,STIMA!$G$2:$G$48,EP!K$1,STIMA!$E$2:$E$48,EP!$A1101)</f>
        <v>0</v>
      </c>
      <c r="L1101" s="182">
        <f t="shared" si="69"/>
        <v>0</v>
      </c>
      <c r="M1101" s="183">
        <f t="shared" si="70"/>
        <v>0</v>
      </c>
      <c r="N1101" s="182">
        <f t="shared" si="71"/>
        <v>0</v>
      </c>
      <c r="Q1101" s="184"/>
    </row>
    <row r="1102" spans="1:17" ht="12" customHeight="1" x14ac:dyDescent="0.2">
      <c r="A1102" s="188" t="s">
        <v>2056</v>
      </c>
      <c r="B1102" s="188" t="s">
        <v>2057</v>
      </c>
      <c r="C1102" s="188" t="s">
        <v>427</v>
      </c>
      <c r="D1102" s="189">
        <v>444.82</v>
      </c>
      <c r="E1102" s="188" t="s">
        <v>2038</v>
      </c>
      <c r="F1102" s="188" t="s">
        <v>2039</v>
      </c>
      <c r="G1102" s="188" t="s">
        <v>1973</v>
      </c>
      <c r="I1102" s="181">
        <f>SUMIFS(STIMA!$O$2:$O$48,STIMA!$G$2:$G$48,EP!I$1,STIMA!$E$2:$E$48,EP!$A1102)</f>
        <v>0</v>
      </c>
      <c r="J1102" s="182">
        <f t="shared" si="68"/>
        <v>0</v>
      </c>
      <c r="K1102" s="181">
        <f>SUMIFS(STIMA!$O$2:$O$48,STIMA!$G$2:$G$48,EP!K$1,STIMA!$E$2:$E$48,EP!$A1102)</f>
        <v>0</v>
      </c>
      <c r="L1102" s="182">
        <f t="shared" si="69"/>
        <v>0</v>
      </c>
      <c r="M1102" s="183">
        <f t="shared" si="70"/>
        <v>0</v>
      </c>
      <c r="N1102" s="182">
        <f t="shared" si="71"/>
        <v>0</v>
      </c>
      <c r="Q1102" s="184"/>
    </row>
    <row r="1103" spans="1:17" ht="12" customHeight="1" x14ac:dyDescent="0.2">
      <c r="A1103" s="188" t="s">
        <v>2058</v>
      </c>
      <c r="B1103" s="188" t="s">
        <v>2059</v>
      </c>
      <c r="C1103" s="190" t="s">
        <v>427</v>
      </c>
      <c r="D1103" s="189">
        <v>578.13</v>
      </c>
      <c r="E1103" s="188" t="s">
        <v>2038</v>
      </c>
      <c r="F1103" s="188" t="s">
        <v>2039</v>
      </c>
      <c r="G1103" s="188" t="s">
        <v>1973</v>
      </c>
      <c r="I1103" s="181">
        <f>SUMIFS(STIMA!$O$2:$O$48,STIMA!$G$2:$G$48,EP!I$1,STIMA!$E$2:$E$48,EP!$A1103)</f>
        <v>0</v>
      </c>
      <c r="J1103" s="182">
        <f t="shared" si="68"/>
        <v>0</v>
      </c>
      <c r="K1103" s="181">
        <f>SUMIFS(STIMA!$O$2:$O$48,STIMA!$G$2:$G$48,EP!K$1,STIMA!$E$2:$E$48,EP!$A1103)</f>
        <v>0</v>
      </c>
      <c r="L1103" s="182">
        <f t="shared" si="69"/>
        <v>0</v>
      </c>
      <c r="M1103" s="183">
        <f t="shared" si="70"/>
        <v>0</v>
      </c>
      <c r="N1103" s="182">
        <f t="shared" si="71"/>
        <v>0</v>
      </c>
      <c r="Q1103" s="184"/>
    </row>
    <row r="1104" spans="1:17" ht="12" customHeight="1" x14ac:dyDescent="0.2">
      <c r="A1104" s="188" t="s">
        <v>2060</v>
      </c>
      <c r="B1104" s="188" t="s">
        <v>2061</v>
      </c>
      <c r="C1104" s="190" t="s">
        <v>427</v>
      </c>
      <c r="D1104" s="189">
        <v>374.46</v>
      </c>
      <c r="E1104" s="188" t="s">
        <v>2038</v>
      </c>
      <c r="F1104" s="188" t="s">
        <v>2039</v>
      </c>
      <c r="G1104" s="188" t="s">
        <v>1973</v>
      </c>
      <c r="I1104" s="181">
        <f>SUMIFS(STIMA!$O$2:$O$48,STIMA!$G$2:$G$48,EP!I$1,STIMA!$E$2:$E$48,EP!$A1104)</f>
        <v>0</v>
      </c>
      <c r="J1104" s="182">
        <f t="shared" si="68"/>
        <v>0</v>
      </c>
      <c r="K1104" s="181">
        <f>SUMIFS(STIMA!$O$2:$O$48,STIMA!$G$2:$G$48,EP!K$1,STIMA!$E$2:$E$48,EP!$A1104)</f>
        <v>0</v>
      </c>
      <c r="L1104" s="182">
        <f t="shared" si="69"/>
        <v>0</v>
      </c>
      <c r="M1104" s="183">
        <f t="shared" si="70"/>
        <v>0</v>
      </c>
      <c r="N1104" s="182">
        <f t="shared" si="71"/>
        <v>0</v>
      </c>
      <c r="Q1104" s="184"/>
    </row>
    <row r="1105" spans="1:17" ht="12" customHeight="1" x14ac:dyDescent="0.2">
      <c r="A1105" s="188" t="s">
        <v>2062</v>
      </c>
      <c r="B1105" s="188" t="s">
        <v>2063</v>
      </c>
      <c r="C1105" s="190" t="s">
        <v>427</v>
      </c>
      <c r="D1105" s="189">
        <v>319.89999999999998</v>
      </c>
      <c r="E1105" s="188" t="s">
        <v>2038</v>
      </c>
      <c r="F1105" s="188" t="s">
        <v>2039</v>
      </c>
      <c r="G1105" s="188" t="s">
        <v>1973</v>
      </c>
      <c r="I1105" s="181">
        <f>SUMIFS(STIMA!$O$2:$O$48,STIMA!$G$2:$G$48,EP!I$1,STIMA!$E$2:$E$48,EP!$A1105)</f>
        <v>0</v>
      </c>
      <c r="J1105" s="182">
        <f t="shared" si="68"/>
        <v>0</v>
      </c>
      <c r="K1105" s="181">
        <f>SUMIFS(STIMA!$O$2:$O$48,STIMA!$G$2:$G$48,EP!K$1,STIMA!$E$2:$E$48,EP!$A1105)</f>
        <v>0</v>
      </c>
      <c r="L1105" s="182">
        <f t="shared" si="69"/>
        <v>0</v>
      </c>
      <c r="M1105" s="183">
        <f t="shared" si="70"/>
        <v>0</v>
      </c>
      <c r="N1105" s="182">
        <f t="shared" si="71"/>
        <v>0</v>
      </c>
      <c r="Q1105" s="184"/>
    </row>
    <row r="1106" spans="1:17" ht="12" customHeight="1" x14ac:dyDescent="0.2">
      <c r="A1106" s="188" t="s">
        <v>3614</v>
      </c>
      <c r="B1106" s="188" t="s">
        <v>2063</v>
      </c>
      <c r="C1106" s="188" t="s">
        <v>427</v>
      </c>
      <c r="D1106" s="189">
        <v>339.47</v>
      </c>
      <c r="E1106" s="188" t="s">
        <v>2038</v>
      </c>
      <c r="F1106" s="188" t="s">
        <v>2039</v>
      </c>
      <c r="G1106" s="188" t="s">
        <v>1973</v>
      </c>
      <c r="I1106" s="181">
        <f>SUMIFS(STIMA!$O$2:$O$48,STIMA!$G$2:$G$48,EP!I$1,STIMA!$E$2:$E$48,EP!$A1106)</f>
        <v>0</v>
      </c>
      <c r="J1106" s="182">
        <f t="shared" si="68"/>
        <v>0</v>
      </c>
      <c r="K1106" s="181">
        <f>SUMIFS(STIMA!$O$2:$O$48,STIMA!$G$2:$G$48,EP!K$1,STIMA!$E$2:$E$48,EP!$A1106)</f>
        <v>0</v>
      </c>
      <c r="L1106" s="182">
        <f t="shared" si="69"/>
        <v>0</v>
      </c>
      <c r="M1106" s="183">
        <f t="shared" si="70"/>
        <v>0</v>
      </c>
      <c r="N1106" s="182">
        <f t="shared" si="71"/>
        <v>0</v>
      </c>
      <c r="Q1106" s="184"/>
    </row>
    <row r="1107" spans="1:17" ht="12" customHeight="1" x14ac:dyDescent="0.2">
      <c r="A1107" s="188" t="s">
        <v>2064</v>
      </c>
      <c r="B1107" s="188" t="s">
        <v>2065</v>
      </c>
      <c r="C1107" s="190"/>
      <c r="D1107" s="189"/>
      <c r="E1107" s="188" t="s">
        <v>2038</v>
      </c>
      <c r="F1107" s="188" t="s">
        <v>2039</v>
      </c>
      <c r="G1107" s="188" t="s">
        <v>1973</v>
      </c>
      <c r="I1107" s="181">
        <f>SUMIFS(STIMA!$O$2:$O$48,STIMA!$G$2:$G$48,EP!I$1,STIMA!$E$2:$E$48,EP!$A1107)</f>
        <v>0</v>
      </c>
      <c r="J1107" s="182">
        <f t="shared" si="68"/>
        <v>0</v>
      </c>
      <c r="K1107" s="181">
        <f>SUMIFS(STIMA!$O$2:$O$48,STIMA!$G$2:$G$48,EP!K$1,STIMA!$E$2:$E$48,EP!$A1107)</f>
        <v>0</v>
      </c>
      <c r="L1107" s="182">
        <f t="shared" si="69"/>
        <v>0</v>
      </c>
      <c r="M1107" s="183">
        <f t="shared" si="70"/>
        <v>0</v>
      </c>
      <c r="N1107" s="182">
        <f t="shared" si="71"/>
        <v>0</v>
      </c>
      <c r="Q1107" s="184"/>
    </row>
    <row r="1108" spans="1:17" ht="12" customHeight="1" x14ac:dyDescent="0.2">
      <c r="A1108" s="188" t="s">
        <v>2066</v>
      </c>
      <c r="B1108" s="188" t="s">
        <v>2067</v>
      </c>
      <c r="C1108" s="188" t="s">
        <v>427</v>
      </c>
      <c r="D1108" s="189">
        <v>735.06</v>
      </c>
      <c r="E1108" s="188" t="s">
        <v>2038</v>
      </c>
      <c r="F1108" s="188" t="s">
        <v>2039</v>
      </c>
      <c r="G1108" s="188" t="s">
        <v>1973</v>
      </c>
      <c r="I1108" s="181">
        <f>SUMIFS(STIMA!$O$2:$O$48,STIMA!$G$2:$G$48,EP!I$1,STIMA!$E$2:$E$48,EP!$A1108)</f>
        <v>0</v>
      </c>
      <c r="J1108" s="182">
        <f t="shared" si="68"/>
        <v>0</v>
      </c>
      <c r="K1108" s="181">
        <f>SUMIFS(STIMA!$O$2:$O$48,STIMA!$G$2:$G$48,EP!K$1,STIMA!$E$2:$E$48,EP!$A1108)</f>
        <v>0</v>
      </c>
      <c r="L1108" s="182">
        <f t="shared" si="69"/>
        <v>0</v>
      </c>
      <c r="M1108" s="183">
        <f t="shared" si="70"/>
        <v>0</v>
      </c>
      <c r="N1108" s="182">
        <f t="shared" si="71"/>
        <v>0</v>
      </c>
      <c r="Q1108" s="184"/>
    </row>
    <row r="1109" spans="1:17" ht="12" customHeight="1" x14ac:dyDescent="0.2">
      <c r="A1109" s="188" t="s">
        <v>2068</v>
      </c>
      <c r="B1109" s="188" t="s">
        <v>2069</v>
      </c>
      <c r="C1109" s="188" t="s">
        <v>427</v>
      </c>
      <c r="D1109" s="189">
        <v>787.27</v>
      </c>
      <c r="E1109" s="188" t="s">
        <v>2038</v>
      </c>
      <c r="F1109" s="188" t="s">
        <v>2039</v>
      </c>
      <c r="G1109" s="188" t="s">
        <v>1973</v>
      </c>
      <c r="I1109" s="181">
        <f>SUMIFS(STIMA!$O$2:$O$48,STIMA!$G$2:$G$48,EP!I$1,STIMA!$E$2:$E$48,EP!$A1109)</f>
        <v>0</v>
      </c>
      <c r="J1109" s="182">
        <f t="shared" si="68"/>
        <v>0</v>
      </c>
      <c r="K1109" s="181">
        <f>SUMIFS(STIMA!$O$2:$O$48,STIMA!$G$2:$G$48,EP!K$1,STIMA!$E$2:$E$48,EP!$A1109)</f>
        <v>0</v>
      </c>
      <c r="L1109" s="182">
        <f t="shared" si="69"/>
        <v>0</v>
      </c>
      <c r="M1109" s="183">
        <f t="shared" si="70"/>
        <v>0</v>
      </c>
      <c r="N1109" s="182">
        <f t="shared" si="71"/>
        <v>0</v>
      </c>
      <c r="Q1109" s="184"/>
    </row>
    <row r="1110" spans="1:17" ht="12" customHeight="1" x14ac:dyDescent="0.2">
      <c r="A1110" s="188" t="s">
        <v>2070</v>
      </c>
      <c r="B1110" s="188" t="s">
        <v>2071</v>
      </c>
      <c r="C1110" s="188" t="s">
        <v>427</v>
      </c>
      <c r="D1110" s="189">
        <v>703.99</v>
      </c>
      <c r="E1110" s="188" t="s">
        <v>2038</v>
      </c>
      <c r="F1110" s="188" t="s">
        <v>2039</v>
      </c>
      <c r="G1110" s="188" t="s">
        <v>1973</v>
      </c>
      <c r="I1110" s="181">
        <f>SUMIFS(STIMA!$O$2:$O$48,STIMA!$G$2:$G$48,EP!I$1,STIMA!$E$2:$E$48,EP!$A1110)</f>
        <v>0</v>
      </c>
      <c r="J1110" s="182">
        <f t="shared" si="68"/>
        <v>0</v>
      </c>
      <c r="K1110" s="181">
        <f>SUMIFS(STIMA!$O$2:$O$48,STIMA!$G$2:$G$48,EP!K$1,STIMA!$E$2:$E$48,EP!$A1110)</f>
        <v>0</v>
      </c>
      <c r="L1110" s="182">
        <f t="shared" si="69"/>
        <v>0</v>
      </c>
      <c r="M1110" s="183">
        <f t="shared" si="70"/>
        <v>0</v>
      </c>
      <c r="N1110" s="182">
        <f t="shared" si="71"/>
        <v>0</v>
      </c>
      <c r="Q1110" s="184"/>
    </row>
    <row r="1111" spans="1:17" ht="12" customHeight="1" x14ac:dyDescent="0.2">
      <c r="A1111" s="188" t="s">
        <v>2072</v>
      </c>
      <c r="B1111" s="188" t="s">
        <v>2073</v>
      </c>
      <c r="C1111" s="190" t="s">
        <v>427</v>
      </c>
      <c r="D1111" s="189">
        <v>902.87</v>
      </c>
      <c r="E1111" s="188" t="s">
        <v>2038</v>
      </c>
      <c r="F1111" s="188" t="s">
        <v>2039</v>
      </c>
      <c r="G1111" s="188" t="s">
        <v>1973</v>
      </c>
      <c r="I1111" s="181">
        <f>SUMIFS(STIMA!$O$2:$O$48,STIMA!$G$2:$G$48,EP!I$1,STIMA!$E$2:$E$48,EP!$A1111)</f>
        <v>0</v>
      </c>
      <c r="J1111" s="182">
        <f t="shared" si="68"/>
        <v>0</v>
      </c>
      <c r="K1111" s="181">
        <f>SUMIFS(STIMA!$O$2:$O$48,STIMA!$G$2:$G$48,EP!K$1,STIMA!$E$2:$E$48,EP!$A1111)</f>
        <v>0</v>
      </c>
      <c r="L1111" s="182">
        <f t="shared" si="69"/>
        <v>0</v>
      </c>
      <c r="M1111" s="183">
        <f t="shared" si="70"/>
        <v>0</v>
      </c>
      <c r="N1111" s="182">
        <f t="shared" si="71"/>
        <v>0</v>
      </c>
      <c r="Q1111" s="184"/>
    </row>
    <row r="1112" spans="1:17" ht="12" customHeight="1" x14ac:dyDescent="0.2">
      <c r="A1112" s="188" t="s">
        <v>2074</v>
      </c>
      <c r="B1112" s="188" t="s">
        <v>2075</v>
      </c>
      <c r="C1112" s="188" t="s">
        <v>427</v>
      </c>
      <c r="D1112" s="189">
        <v>967.51</v>
      </c>
      <c r="E1112" s="188" t="s">
        <v>2038</v>
      </c>
      <c r="F1112" s="188" t="s">
        <v>2039</v>
      </c>
      <c r="G1112" s="188" t="s">
        <v>1973</v>
      </c>
      <c r="I1112" s="181">
        <f>SUMIFS(STIMA!$O$2:$O$48,STIMA!$G$2:$G$48,EP!I$1,STIMA!$E$2:$E$48,EP!$A1112)</f>
        <v>0</v>
      </c>
      <c r="J1112" s="182">
        <f t="shared" si="68"/>
        <v>0</v>
      </c>
      <c r="K1112" s="181">
        <f>SUMIFS(STIMA!$O$2:$O$48,STIMA!$G$2:$G$48,EP!K$1,STIMA!$E$2:$E$48,EP!$A1112)</f>
        <v>0</v>
      </c>
      <c r="L1112" s="182">
        <f t="shared" si="69"/>
        <v>0</v>
      </c>
      <c r="M1112" s="183">
        <f t="shared" si="70"/>
        <v>0</v>
      </c>
      <c r="N1112" s="182">
        <f t="shared" si="71"/>
        <v>0</v>
      </c>
      <c r="Q1112" s="184"/>
    </row>
    <row r="1113" spans="1:17" ht="12" customHeight="1" x14ac:dyDescent="0.2">
      <c r="A1113" s="188" t="s">
        <v>2076</v>
      </c>
      <c r="B1113" s="188" t="s">
        <v>2077</v>
      </c>
      <c r="C1113" s="190" t="s">
        <v>427</v>
      </c>
      <c r="D1113" s="189">
        <v>3674.7</v>
      </c>
      <c r="E1113" s="188" t="s">
        <v>2038</v>
      </c>
      <c r="F1113" s="188" t="s">
        <v>2039</v>
      </c>
      <c r="G1113" s="188" t="s">
        <v>1973</v>
      </c>
      <c r="I1113" s="181">
        <f>SUMIFS(STIMA!$O$2:$O$48,STIMA!$G$2:$G$48,EP!I$1,STIMA!$E$2:$E$48,EP!$A1113)</f>
        <v>0</v>
      </c>
      <c r="J1113" s="182">
        <f t="shared" si="68"/>
        <v>0</v>
      </c>
      <c r="K1113" s="181">
        <f>SUMIFS(STIMA!$O$2:$O$48,STIMA!$G$2:$G$48,EP!K$1,STIMA!$E$2:$E$48,EP!$A1113)</f>
        <v>0</v>
      </c>
      <c r="L1113" s="182">
        <f t="shared" si="69"/>
        <v>0</v>
      </c>
      <c r="M1113" s="183">
        <f t="shared" si="70"/>
        <v>0</v>
      </c>
      <c r="N1113" s="182">
        <f t="shared" si="71"/>
        <v>0</v>
      </c>
      <c r="Q1113" s="184"/>
    </row>
    <row r="1114" spans="1:17" ht="12" customHeight="1" x14ac:dyDescent="0.2">
      <c r="A1114" s="188" t="s">
        <v>2078</v>
      </c>
      <c r="B1114" s="188" t="s">
        <v>2079</v>
      </c>
      <c r="C1114" s="188" t="s">
        <v>427</v>
      </c>
      <c r="D1114" s="189">
        <v>5464.62</v>
      </c>
      <c r="E1114" s="188" t="s">
        <v>2038</v>
      </c>
      <c r="F1114" s="188" t="s">
        <v>2039</v>
      </c>
      <c r="G1114" s="188" t="s">
        <v>1973</v>
      </c>
      <c r="I1114" s="181">
        <f>SUMIFS(STIMA!$O$2:$O$48,STIMA!$G$2:$G$48,EP!I$1,STIMA!$E$2:$E$48,EP!$A1114)</f>
        <v>0</v>
      </c>
      <c r="J1114" s="182">
        <f t="shared" si="68"/>
        <v>0</v>
      </c>
      <c r="K1114" s="181">
        <f>SUMIFS(STIMA!$O$2:$O$48,STIMA!$G$2:$G$48,EP!K$1,STIMA!$E$2:$E$48,EP!$A1114)</f>
        <v>0</v>
      </c>
      <c r="L1114" s="182">
        <f t="shared" si="69"/>
        <v>0</v>
      </c>
      <c r="M1114" s="183">
        <f t="shared" si="70"/>
        <v>0</v>
      </c>
      <c r="N1114" s="182">
        <f t="shared" si="71"/>
        <v>0</v>
      </c>
      <c r="Q1114" s="184"/>
    </row>
    <row r="1115" spans="1:17" ht="12" customHeight="1" x14ac:dyDescent="0.2">
      <c r="A1115" s="188" t="s">
        <v>2080</v>
      </c>
      <c r="B1115" s="188" t="s">
        <v>2081</v>
      </c>
      <c r="C1115" s="188" t="s">
        <v>427</v>
      </c>
      <c r="D1115" s="189">
        <v>4569.66</v>
      </c>
      <c r="E1115" s="188" t="s">
        <v>2038</v>
      </c>
      <c r="F1115" s="188" t="s">
        <v>2039</v>
      </c>
      <c r="G1115" s="188" t="s">
        <v>1973</v>
      </c>
      <c r="I1115" s="181">
        <f>SUMIFS(STIMA!$O$2:$O$48,STIMA!$G$2:$G$48,EP!I$1,STIMA!$E$2:$E$48,EP!$A1115)</f>
        <v>0</v>
      </c>
      <c r="J1115" s="182">
        <f t="shared" si="68"/>
        <v>0</v>
      </c>
      <c r="K1115" s="181">
        <f>SUMIFS(STIMA!$O$2:$O$48,STIMA!$G$2:$G$48,EP!K$1,STIMA!$E$2:$E$48,EP!$A1115)</f>
        <v>0</v>
      </c>
      <c r="L1115" s="182">
        <f t="shared" si="69"/>
        <v>0</v>
      </c>
      <c r="M1115" s="183">
        <f t="shared" si="70"/>
        <v>0</v>
      </c>
      <c r="N1115" s="182">
        <f t="shared" si="71"/>
        <v>0</v>
      </c>
      <c r="Q1115" s="184"/>
    </row>
    <row r="1116" spans="1:17" ht="12" customHeight="1" x14ac:dyDescent="0.2">
      <c r="A1116" s="188" t="s">
        <v>2082</v>
      </c>
      <c r="B1116" s="188" t="s">
        <v>2083</v>
      </c>
      <c r="C1116" s="188"/>
      <c r="D1116" s="189"/>
      <c r="E1116" s="188" t="s">
        <v>2038</v>
      </c>
      <c r="F1116" s="188" t="s">
        <v>2039</v>
      </c>
      <c r="G1116" s="188" t="s">
        <v>1973</v>
      </c>
      <c r="I1116" s="181">
        <f>SUMIFS(STIMA!$O$2:$O$48,STIMA!$G$2:$G$48,EP!I$1,STIMA!$E$2:$E$48,EP!$A1116)</f>
        <v>0</v>
      </c>
      <c r="J1116" s="182">
        <f t="shared" si="68"/>
        <v>0</v>
      </c>
      <c r="K1116" s="181">
        <f>SUMIFS(STIMA!$O$2:$O$48,STIMA!$G$2:$G$48,EP!K$1,STIMA!$E$2:$E$48,EP!$A1116)</f>
        <v>0</v>
      </c>
      <c r="L1116" s="182">
        <f t="shared" si="69"/>
        <v>0</v>
      </c>
      <c r="M1116" s="183">
        <f t="shared" si="70"/>
        <v>0</v>
      </c>
      <c r="N1116" s="182">
        <f t="shared" si="71"/>
        <v>0</v>
      </c>
      <c r="Q1116" s="184"/>
    </row>
    <row r="1117" spans="1:17" ht="12" customHeight="1" x14ac:dyDescent="0.2">
      <c r="A1117" s="188" t="s">
        <v>2084</v>
      </c>
      <c r="B1117" s="188" t="s">
        <v>2085</v>
      </c>
      <c r="C1117" s="190" t="s">
        <v>427</v>
      </c>
      <c r="D1117" s="189">
        <v>83.29</v>
      </c>
      <c r="E1117" s="188" t="s">
        <v>2038</v>
      </c>
      <c r="F1117" s="188" t="s">
        <v>2039</v>
      </c>
      <c r="G1117" s="188" t="s">
        <v>1973</v>
      </c>
      <c r="I1117" s="181">
        <f>SUMIFS(STIMA!$O$2:$O$48,STIMA!$G$2:$G$48,EP!I$1,STIMA!$E$2:$E$48,EP!$A1117)</f>
        <v>0</v>
      </c>
      <c r="J1117" s="182">
        <f t="shared" si="68"/>
        <v>0</v>
      </c>
      <c r="K1117" s="181">
        <f>SUMIFS(STIMA!$O$2:$O$48,STIMA!$G$2:$G$48,EP!K$1,STIMA!$E$2:$E$48,EP!$A1117)</f>
        <v>0</v>
      </c>
      <c r="L1117" s="182">
        <f t="shared" si="69"/>
        <v>0</v>
      </c>
      <c r="M1117" s="183">
        <f t="shared" si="70"/>
        <v>0</v>
      </c>
      <c r="N1117" s="182">
        <f t="shared" si="71"/>
        <v>0</v>
      </c>
      <c r="Q1117" s="184"/>
    </row>
    <row r="1118" spans="1:17" ht="12" customHeight="1" x14ac:dyDescent="0.2">
      <c r="A1118" s="188" t="s">
        <v>2086</v>
      </c>
      <c r="B1118" s="188" t="s">
        <v>2087</v>
      </c>
      <c r="C1118" s="188"/>
      <c r="D1118" s="189"/>
      <c r="E1118" s="188" t="s">
        <v>2038</v>
      </c>
      <c r="F1118" s="188" t="s">
        <v>2039</v>
      </c>
      <c r="G1118" s="188" t="s">
        <v>1973</v>
      </c>
      <c r="I1118" s="181">
        <f>SUMIFS(STIMA!$O$2:$O$48,STIMA!$G$2:$G$48,EP!I$1,STIMA!$E$2:$E$48,EP!$A1118)</f>
        <v>0</v>
      </c>
      <c r="J1118" s="182">
        <f t="shared" si="68"/>
        <v>0</v>
      </c>
      <c r="K1118" s="181">
        <f>SUMIFS(STIMA!$O$2:$O$48,STIMA!$G$2:$G$48,EP!K$1,STIMA!$E$2:$E$48,EP!$A1118)</f>
        <v>0</v>
      </c>
      <c r="L1118" s="182">
        <f t="shared" si="69"/>
        <v>0</v>
      </c>
      <c r="M1118" s="183">
        <f t="shared" si="70"/>
        <v>0</v>
      </c>
      <c r="N1118" s="182">
        <f t="shared" si="71"/>
        <v>0</v>
      </c>
      <c r="Q1118" s="184"/>
    </row>
    <row r="1119" spans="1:17" ht="12" customHeight="1" x14ac:dyDescent="0.2">
      <c r="A1119" s="188" t="s">
        <v>2088</v>
      </c>
      <c r="B1119" s="188" t="s">
        <v>2089</v>
      </c>
      <c r="C1119" s="190" t="s">
        <v>427</v>
      </c>
      <c r="D1119" s="189">
        <v>114.57</v>
      </c>
      <c r="E1119" s="188" t="s">
        <v>2038</v>
      </c>
      <c r="F1119" s="188" t="s">
        <v>2039</v>
      </c>
      <c r="G1119" s="188" t="s">
        <v>1973</v>
      </c>
      <c r="I1119" s="181">
        <f>SUMIFS(STIMA!$O$2:$O$48,STIMA!$G$2:$G$48,EP!I$1,STIMA!$E$2:$E$48,EP!$A1119)</f>
        <v>0</v>
      </c>
      <c r="J1119" s="182">
        <f t="shared" si="68"/>
        <v>0</v>
      </c>
      <c r="K1119" s="181">
        <f>SUMIFS(STIMA!$O$2:$O$48,STIMA!$G$2:$G$48,EP!K$1,STIMA!$E$2:$E$48,EP!$A1119)</f>
        <v>0</v>
      </c>
      <c r="L1119" s="182">
        <f t="shared" si="69"/>
        <v>0</v>
      </c>
      <c r="M1119" s="183">
        <f t="shared" si="70"/>
        <v>0</v>
      </c>
      <c r="N1119" s="182">
        <f t="shared" si="71"/>
        <v>0</v>
      </c>
      <c r="Q1119" s="184"/>
    </row>
    <row r="1120" spans="1:17" ht="12" customHeight="1" x14ac:dyDescent="0.2">
      <c r="A1120" s="188" t="s">
        <v>2090</v>
      </c>
      <c r="B1120" s="188" t="s">
        <v>2091</v>
      </c>
      <c r="C1120" s="188" t="s">
        <v>427</v>
      </c>
      <c r="D1120" s="189">
        <v>107.29</v>
      </c>
      <c r="E1120" s="188" t="s">
        <v>2038</v>
      </c>
      <c r="F1120" s="188" t="s">
        <v>2039</v>
      </c>
      <c r="G1120" s="188" t="s">
        <v>1973</v>
      </c>
      <c r="I1120" s="181">
        <f>SUMIFS(STIMA!$O$2:$O$48,STIMA!$G$2:$G$48,EP!I$1,STIMA!$E$2:$E$48,EP!$A1120)</f>
        <v>0</v>
      </c>
      <c r="J1120" s="182">
        <f t="shared" si="68"/>
        <v>0</v>
      </c>
      <c r="K1120" s="181">
        <f>SUMIFS(STIMA!$O$2:$O$48,STIMA!$G$2:$G$48,EP!K$1,STIMA!$E$2:$E$48,EP!$A1120)</f>
        <v>0</v>
      </c>
      <c r="L1120" s="182">
        <f t="shared" si="69"/>
        <v>0</v>
      </c>
      <c r="M1120" s="183">
        <f t="shared" si="70"/>
        <v>0</v>
      </c>
      <c r="N1120" s="182">
        <f t="shared" si="71"/>
        <v>0</v>
      </c>
      <c r="Q1120" s="184"/>
    </row>
    <row r="1121" spans="1:17" ht="12" customHeight="1" x14ac:dyDescent="0.2">
      <c r="A1121" s="188" t="s">
        <v>2092</v>
      </c>
      <c r="B1121" s="188" t="s">
        <v>2093</v>
      </c>
      <c r="C1121" s="188" t="s">
        <v>427</v>
      </c>
      <c r="D1121" s="189">
        <v>72.900000000000006</v>
      </c>
      <c r="E1121" s="188" t="s">
        <v>2038</v>
      </c>
      <c r="F1121" s="188" t="s">
        <v>2039</v>
      </c>
      <c r="G1121" s="188" t="s">
        <v>1973</v>
      </c>
      <c r="I1121" s="181">
        <f>SUMIFS(STIMA!$O$2:$O$48,STIMA!$G$2:$G$48,EP!I$1,STIMA!$E$2:$E$48,EP!$A1121)</f>
        <v>0</v>
      </c>
      <c r="J1121" s="182">
        <f t="shared" si="68"/>
        <v>0</v>
      </c>
      <c r="K1121" s="181">
        <f>SUMIFS(STIMA!$O$2:$O$48,STIMA!$G$2:$G$48,EP!K$1,STIMA!$E$2:$E$48,EP!$A1121)</f>
        <v>0</v>
      </c>
      <c r="L1121" s="182">
        <f t="shared" si="69"/>
        <v>0</v>
      </c>
      <c r="M1121" s="183">
        <f t="shared" si="70"/>
        <v>0</v>
      </c>
      <c r="N1121" s="182">
        <f t="shared" si="71"/>
        <v>0</v>
      </c>
      <c r="Q1121" s="184"/>
    </row>
    <row r="1122" spans="1:17" ht="12" customHeight="1" x14ac:dyDescent="0.2">
      <c r="A1122" s="188" t="s">
        <v>2094</v>
      </c>
      <c r="B1122" s="188" t="s">
        <v>38</v>
      </c>
      <c r="C1122" s="188"/>
      <c r="D1122" s="189"/>
      <c r="E1122" s="188" t="s">
        <v>2038</v>
      </c>
      <c r="F1122" s="188" t="s">
        <v>2039</v>
      </c>
      <c r="G1122" s="188" t="s">
        <v>1973</v>
      </c>
      <c r="I1122" s="181">
        <f>SUMIFS(STIMA!$O$2:$O$48,STIMA!$G$2:$G$48,EP!I$1,STIMA!$E$2:$E$48,EP!$A1122)</f>
        <v>0</v>
      </c>
      <c r="J1122" s="182">
        <f t="shared" si="68"/>
        <v>0</v>
      </c>
      <c r="K1122" s="181">
        <f>SUMIFS(STIMA!$O$2:$O$48,STIMA!$G$2:$G$48,EP!K$1,STIMA!$E$2:$E$48,EP!$A1122)</f>
        <v>0</v>
      </c>
      <c r="L1122" s="182">
        <f t="shared" si="69"/>
        <v>0</v>
      </c>
      <c r="M1122" s="183">
        <f t="shared" si="70"/>
        <v>0</v>
      </c>
      <c r="N1122" s="182">
        <f t="shared" si="71"/>
        <v>0</v>
      </c>
      <c r="Q1122" s="184"/>
    </row>
    <row r="1123" spans="1:17" ht="12" customHeight="1" x14ac:dyDescent="0.2">
      <c r="A1123" s="188" t="s">
        <v>2095</v>
      </c>
      <c r="B1123" s="188" t="s">
        <v>2096</v>
      </c>
      <c r="C1123" s="188" t="s">
        <v>1978</v>
      </c>
      <c r="D1123" s="189">
        <v>144.63999999999999</v>
      </c>
      <c r="E1123" s="188" t="s">
        <v>2038</v>
      </c>
      <c r="F1123" s="188" t="s">
        <v>2039</v>
      </c>
      <c r="G1123" s="188" t="s">
        <v>1973</v>
      </c>
      <c r="I1123" s="181">
        <f>SUMIFS(STIMA!$O$2:$O$48,STIMA!$G$2:$G$48,EP!I$1,STIMA!$E$2:$E$48,EP!$A1123)</f>
        <v>0</v>
      </c>
      <c r="J1123" s="182">
        <f t="shared" si="68"/>
        <v>0</v>
      </c>
      <c r="K1123" s="181">
        <f>SUMIFS(STIMA!$O$2:$O$48,STIMA!$G$2:$G$48,EP!K$1,STIMA!$E$2:$E$48,EP!$A1123)</f>
        <v>0</v>
      </c>
      <c r="L1123" s="182">
        <f t="shared" si="69"/>
        <v>0</v>
      </c>
      <c r="M1123" s="183">
        <f t="shared" si="70"/>
        <v>0</v>
      </c>
      <c r="N1123" s="182">
        <f t="shared" si="71"/>
        <v>0</v>
      </c>
      <c r="Q1123" s="184"/>
    </row>
    <row r="1124" spans="1:17" ht="12" customHeight="1" x14ac:dyDescent="0.2">
      <c r="A1124" s="188" t="s">
        <v>2097</v>
      </c>
      <c r="B1124" s="188" t="s">
        <v>2098</v>
      </c>
      <c r="C1124" s="190" t="s">
        <v>1978</v>
      </c>
      <c r="D1124" s="189">
        <v>433.91</v>
      </c>
      <c r="E1124" s="188" t="s">
        <v>2038</v>
      </c>
      <c r="F1124" s="188" t="s">
        <v>2039</v>
      </c>
      <c r="G1124" s="188" t="s">
        <v>1973</v>
      </c>
      <c r="I1124" s="181">
        <f>SUMIFS(STIMA!$O$2:$O$48,STIMA!$G$2:$G$48,EP!I$1,STIMA!$E$2:$E$48,EP!$A1124)</f>
        <v>0</v>
      </c>
      <c r="J1124" s="182">
        <f t="shared" si="68"/>
        <v>0</v>
      </c>
      <c r="K1124" s="181">
        <f>SUMIFS(STIMA!$O$2:$O$48,STIMA!$G$2:$G$48,EP!K$1,STIMA!$E$2:$E$48,EP!$A1124)</f>
        <v>0</v>
      </c>
      <c r="L1124" s="182">
        <f t="shared" si="69"/>
        <v>0</v>
      </c>
      <c r="M1124" s="183">
        <f t="shared" si="70"/>
        <v>0</v>
      </c>
      <c r="N1124" s="182">
        <f t="shared" si="71"/>
        <v>0</v>
      </c>
      <c r="Q1124" s="184"/>
    </row>
    <row r="1125" spans="1:17" ht="12" customHeight="1" x14ac:dyDescent="0.2">
      <c r="A1125" s="188" t="s">
        <v>2099</v>
      </c>
      <c r="B1125" s="188" t="s">
        <v>2100</v>
      </c>
      <c r="C1125" s="188" t="s">
        <v>1978</v>
      </c>
      <c r="D1125" s="189">
        <v>42.16</v>
      </c>
      <c r="E1125" s="188" t="s">
        <v>2038</v>
      </c>
      <c r="F1125" s="188" t="s">
        <v>2039</v>
      </c>
      <c r="G1125" s="188" t="s">
        <v>1973</v>
      </c>
      <c r="I1125" s="181">
        <f>SUMIFS(STIMA!$O$2:$O$48,STIMA!$G$2:$G$48,EP!I$1,STIMA!$E$2:$E$48,EP!$A1125)</f>
        <v>0</v>
      </c>
      <c r="J1125" s="182">
        <f t="shared" si="68"/>
        <v>0</v>
      </c>
      <c r="K1125" s="181">
        <f>SUMIFS(STIMA!$O$2:$O$48,STIMA!$G$2:$G$48,EP!K$1,STIMA!$E$2:$E$48,EP!$A1125)</f>
        <v>0</v>
      </c>
      <c r="L1125" s="182">
        <f t="shared" si="69"/>
        <v>0</v>
      </c>
      <c r="M1125" s="183">
        <f t="shared" si="70"/>
        <v>0</v>
      </c>
      <c r="N1125" s="182">
        <f t="shared" si="71"/>
        <v>0</v>
      </c>
      <c r="Q1125" s="184"/>
    </row>
    <row r="1126" spans="1:17" ht="12" customHeight="1" x14ac:dyDescent="0.2">
      <c r="A1126" s="188" t="s">
        <v>2101</v>
      </c>
      <c r="B1126" s="188" t="s">
        <v>2102</v>
      </c>
      <c r="C1126" s="188"/>
      <c r="D1126" s="189"/>
      <c r="E1126" s="188" t="s">
        <v>2038</v>
      </c>
      <c r="F1126" s="188" t="s">
        <v>2103</v>
      </c>
      <c r="G1126" s="188" t="s">
        <v>1973</v>
      </c>
      <c r="I1126" s="181">
        <f>SUMIFS(STIMA!$O$2:$O$48,STIMA!$G$2:$G$48,EP!I$1,STIMA!$E$2:$E$48,EP!$A1126)</f>
        <v>0</v>
      </c>
      <c r="J1126" s="182">
        <f t="shared" si="68"/>
        <v>0</v>
      </c>
      <c r="K1126" s="181">
        <f>SUMIFS(STIMA!$O$2:$O$48,STIMA!$G$2:$G$48,EP!K$1,STIMA!$E$2:$E$48,EP!$A1126)</f>
        <v>0</v>
      </c>
      <c r="L1126" s="182">
        <f t="shared" si="69"/>
        <v>0</v>
      </c>
      <c r="M1126" s="183">
        <f t="shared" si="70"/>
        <v>0</v>
      </c>
      <c r="N1126" s="182">
        <f t="shared" si="71"/>
        <v>0</v>
      </c>
      <c r="Q1126" s="184"/>
    </row>
    <row r="1127" spans="1:17" ht="12" customHeight="1" x14ac:dyDescent="0.2">
      <c r="A1127" s="188" t="s">
        <v>2104</v>
      </c>
      <c r="B1127" s="188" t="s">
        <v>2105</v>
      </c>
      <c r="C1127" s="188" t="s">
        <v>427</v>
      </c>
      <c r="D1127" s="189">
        <v>718.56</v>
      </c>
      <c r="E1127" s="188" t="s">
        <v>2038</v>
      </c>
      <c r="F1127" s="188" t="s">
        <v>2103</v>
      </c>
      <c r="G1127" s="188" t="s">
        <v>1973</v>
      </c>
      <c r="I1127" s="181">
        <f>SUMIFS(STIMA!$O$2:$O$48,STIMA!$G$2:$G$48,EP!I$1,STIMA!$E$2:$E$48,EP!$A1127)</f>
        <v>0</v>
      </c>
      <c r="J1127" s="182">
        <f t="shared" si="68"/>
        <v>0</v>
      </c>
      <c r="K1127" s="181">
        <f>SUMIFS(STIMA!$O$2:$O$48,STIMA!$G$2:$G$48,EP!K$1,STIMA!$E$2:$E$48,EP!$A1127)</f>
        <v>0</v>
      </c>
      <c r="L1127" s="182">
        <f t="shared" si="69"/>
        <v>0</v>
      </c>
      <c r="M1127" s="183">
        <f t="shared" si="70"/>
        <v>0</v>
      </c>
      <c r="N1127" s="182">
        <f t="shared" si="71"/>
        <v>0</v>
      </c>
      <c r="Q1127" s="184"/>
    </row>
    <row r="1128" spans="1:17" ht="12" customHeight="1" x14ac:dyDescent="0.2">
      <c r="A1128" s="188" t="s">
        <v>2106</v>
      </c>
      <c r="B1128" s="188" t="s">
        <v>2107</v>
      </c>
      <c r="C1128" s="188" t="s">
        <v>427</v>
      </c>
      <c r="D1128" s="189">
        <v>620.99</v>
      </c>
      <c r="E1128" s="188" t="s">
        <v>2038</v>
      </c>
      <c r="F1128" s="188" t="s">
        <v>2103</v>
      </c>
      <c r="G1128" s="188" t="s">
        <v>1973</v>
      </c>
      <c r="I1128" s="181">
        <f>SUMIFS(STIMA!$O$2:$O$48,STIMA!$G$2:$G$48,EP!I$1,STIMA!$E$2:$E$48,EP!$A1128)</f>
        <v>0</v>
      </c>
      <c r="J1128" s="182">
        <f t="shared" si="68"/>
        <v>0</v>
      </c>
      <c r="K1128" s="181">
        <f>SUMIFS(STIMA!$O$2:$O$48,STIMA!$G$2:$G$48,EP!K$1,STIMA!$E$2:$E$48,EP!$A1128)</f>
        <v>0</v>
      </c>
      <c r="L1128" s="182">
        <f t="shared" si="69"/>
        <v>0</v>
      </c>
      <c r="M1128" s="183">
        <f t="shared" si="70"/>
        <v>0</v>
      </c>
      <c r="N1128" s="182">
        <f t="shared" si="71"/>
        <v>0</v>
      </c>
      <c r="Q1128" s="184"/>
    </row>
    <row r="1129" spans="1:17" ht="12" customHeight="1" x14ac:dyDescent="0.2">
      <c r="A1129" s="188" t="s">
        <v>2108</v>
      </c>
      <c r="B1129" s="188" t="s">
        <v>2109</v>
      </c>
      <c r="C1129" s="188" t="s">
        <v>427</v>
      </c>
      <c r="D1129" s="189">
        <v>1057.29</v>
      </c>
      <c r="E1129" s="188" t="s">
        <v>2038</v>
      </c>
      <c r="F1129" s="188" t="s">
        <v>2103</v>
      </c>
      <c r="G1129" s="188" t="s">
        <v>1973</v>
      </c>
      <c r="I1129" s="181">
        <f>SUMIFS(STIMA!$O$2:$O$48,STIMA!$G$2:$G$48,EP!I$1,STIMA!$E$2:$E$48,EP!$A1129)</f>
        <v>0</v>
      </c>
      <c r="J1129" s="182">
        <f t="shared" si="68"/>
        <v>0</v>
      </c>
      <c r="K1129" s="181">
        <f>SUMIFS(STIMA!$O$2:$O$48,STIMA!$G$2:$G$48,EP!K$1,STIMA!$E$2:$E$48,EP!$A1129)</f>
        <v>0</v>
      </c>
      <c r="L1129" s="182">
        <f t="shared" si="69"/>
        <v>0</v>
      </c>
      <c r="M1129" s="183">
        <f t="shared" si="70"/>
        <v>0</v>
      </c>
      <c r="N1129" s="182">
        <f t="shared" si="71"/>
        <v>0</v>
      </c>
      <c r="Q1129" s="184"/>
    </row>
    <row r="1130" spans="1:17" ht="12" customHeight="1" x14ac:dyDescent="0.2">
      <c r="A1130" s="188" t="s">
        <v>2110</v>
      </c>
      <c r="B1130" s="188" t="s">
        <v>2111</v>
      </c>
      <c r="C1130" s="190" t="s">
        <v>427</v>
      </c>
      <c r="D1130" s="189">
        <v>1008.81</v>
      </c>
      <c r="E1130" s="188" t="s">
        <v>2038</v>
      </c>
      <c r="F1130" s="188" t="s">
        <v>2103</v>
      </c>
      <c r="G1130" s="188" t="s">
        <v>1973</v>
      </c>
      <c r="I1130" s="181">
        <f>SUMIFS(STIMA!$O$2:$O$48,STIMA!$G$2:$G$48,EP!I$1,STIMA!$E$2:$E$48,EP!$A1130)</f>
        <v>0</v>
      </c>
      <c r="J1130" s="182">
        <f t="shared" si="68"/>
        <v>0</v>
      </c>
      <c r="K1130" s="181">
        <f>SUMIFS(STIMA!$O$2:$O$48,STIMA!$G$2:$G$48,EP!K$1,STIMA!$E$2:$E$48,EP!$A1130)</f>
        <v>0</v>
      </c>
      <c r="L1130" s="182">
        <f t="shared" si="69"/>
        <v>0</v>
      </c>
      <c r="M1130" s="183">
        <f t="shared" si="70"/>
        <v>0</v>
      </c>
      <c r="N1130" s="182">
        <f t="shared" si="71"/>
        <v>0</v>
      </c>
      <c r="Q1130" s="184"/>
    </row>
    <row r="1131" spans="1:17" ht="12" customHeight="1" x14ac:dyDescent="0.2">
      <c r="A1131" s="188" t="s">
        <v>2112</v>
      </c>
      <c r="B1131" s="188" t="s">
        <v>2113</v>
      </c>
      <c r="C1131" s="188" t="s">
        <v>427</v>
      </c>
      <c r="D1131" s="189">
        <v>858.41</v>
      </c>
      <c r="E1131" s="188" t="s">
        <v>2038</v>
      </c>
      <c r="F1131" s="188" t="s">
        <v>2103</v>
      </c>
      <c r="G1131" s="188" t="s">
        <v>1973</v>
      </c>
      <c r="I1131" s="181">
        <f>SUMIFS(STIMA!$O$2:$O$48,STIMA!$G$2:$G$48,EP!I$1,STIMA!$E$2:$E$48,EP!$A1131)</f>
        <v>0</v>
      </c>
      <c r="J1131" s="182">
        <f t="shared" si="68"/>
        <v>0</v>
      </c>
      <c r="K1131" s="181">
        <f>SUMIFS(STIMA!$O$2:$O$48,STIMA!$G$2:$G$48,EP!K$1,STIMA!$E$2:$E$48,EP!$A1131)</f>
        <v>0</v>
      </c>
      <c r="L1131" s="182">
        <f t="shared" si="69"/>
        <v>0</v>
      </c>
      <c r="M1131" s="183">
        <f t="shared" si="70"/>
        <v>0</v>
      </c>
      <c r="N1131" s="182">
        <f t="shared" si="71"/>
        <v>0</v>
      </c>
      <c r="Q1131" s="184"/>
    </row>
    <row r="1132" spans="1:17" ht="12" customHeight="1" x14ac:dyDescent="0.2">
      <c r="A1132" s="188" t="s">
        <v>2114</v>
      </c>
      <c r="B1132" s="188" t="s">
        <v>2115</v>
      </c>
      <c r="C1132" s="188" t="s">
        <v>427</v>
      </c>
      <c r="D1132" s="189">
        <v>1040.5</v>
      </c>
      <c r="E1132" s="188" t="s">
        <v>2038</v>
      </c>
      <c r="F1132" s="188" t="s">
        <v>2103</v>
      </c>
      <c r="G1132" s="188" t="s">
        <v>1973</v>
      </c>
      <c r="I1132" s="181">
        <f>SUMIFS(STIMA!$O$2:$O$48,STIMA!$G$2:$G$48,EP!I$1,STIMA!$E$2:$E$48,EP!$A1132)</f>
        <v>0</v>
      </c>
      <c r="J1132" s="182">
        <f t="shared" si="68"/>
        <v>0</v>
      </c>
      <c r="K1132" s="181">
        <f>SUMIFS(STIMA!$O$2:$O$48,STIMA!$G$2:$G$48,EP!K$1,STIMA!$E$2:$E$48,EP!$A1132)</f>
        <v>0</v>
      </c>
      <c r="L1132" s="182">
        <f t="shared" si="69"/>
        <v>0</v>
      </c>
      <c r="M1132" s="183">
        <f t="shared" si="70"/>
        <v>0</v>
      </c>
      <c r="N1132" s="182">
        <f t="shared" si="71"/>
        <v>0</v>
      </c>
      <c r="Q1132" s="184"/>
    </row>
    <row r="1133" spans="1:17" ht="12" customHeight="1" x14ac:dyDescent="0.2">
      <c r="A1133" s="188" t="s">
        <v>2116</v>
      </c>
      <c r="B1133" s="188" t="s">
        <v>2117</v>
      </c>
      <c r="C1133" s="188"/>
      <c r="D1133" s="189"/>
      <c r="E1133" s="188" t="s">
        <v>2038</v>
      </c>
      <c r="F1133" s="188" t="s">
        <v>2103</v>
      </c>
      <c r="G1133" s="188" t="s">
        <v>1973</v>
      </c>
      <c r="I1133" s="181">
        <f>SUMIFS(STIMA!$O$2:$O$48,STIMA!$G$2:$G$48,EP!I$1,STIMA!$E$2:$E$48,EP!$A1133)</f>
        <v>0</v>
      </c>
      <c r="J1133" s="182">
        <f t="shared" si="68"/>
        <v>0</v>
      </c>
      <c r="K1133" s="181">
        <f>SUMIFS(STIMA!$O$2:$O$48,STIMA!$G$2:$G$48,EP!K$1,STIMA!$E$2:$E$48,EP!$A1133)</f>
        <v>0</v>
      </c>
      <c r="L1133" s="182">
        <f t="shared" si="69"/>
        <v>0</v>
      </c>
      <c r="M1133" s="183">
        <f t="shared" si="70"/>
        <v>0</v>
      </c>
      <c r="N1133" s="182">
        <f t="shared" si="71"/>
        <v>0</v>
      </c>
      <c r="Q1133" s="184"/>
    </row>
    <row r="1134" spans="1:17" ht="12" customHeight="1" x14ac:dyDescent="0.2">
      <c r="A1134" s="188" t="s">
        <v>2118</v>
      </c>
      <c r="B1134" s="188" t="s">
        <v>2119</v>
      </c>
      <c r="C1134" s="188" t="s">
        <v>427</v>
      </c>
      <c r="D1134" s="189">
        <v>1338.21</v>
      </c>
      <c r="E1134" s="188" t="s">
        <v>2038</v>
      </c>
      <c r="F1134" s="188" t="s">
        <v>2103</v>
      </c>
      <c r="G1134" s="188" t="s">
        <v>1973</v>
      </c>
      <c r="I1134" s="181">
        <f>SUMIFS(STIMA!$O$2:$O$48,STIMA!$G$2:$G$48,EP!I$1,STIMA!$E$2:$E$48,EP!$A1134)</f>
        <v>0</v>
      </c>
      <c r="J1134" s="182">
        <f t="shared" si="68"/>
        <v>0</v>
      </c>
      <c r="K1134" s="181">
        <f>SUMIFS(STIMA!$O$2:$O$48,STIMA!$G$2:$G$48,EP!K$1,STIMA!$E$2:$E$48,EP!$A1134)</f>
        <v>0</v>
      </c>
      <c r="L1134" s="182">
        <f t="shared" si="69"/>
        <v>0</v>
      </c>
      <c r="M1134" s="183">
        <f t="shared" si="70"/>
        <v>0</v>
      </c>
      <c r="N1134" s="182">
        <f t="shared" si="71"/>
        <v>0</v>
      </c>
      <c r="Q1134" s="184"/>
    </row>
    <row r="1135" spans="1:17" ht="12" customHeight="1" x14ac:dyDescent="0.2">
      <c r="A1135" s="188" t="s">
        <v>2120</v>
      </c>
      <c r="B1135" s="188" t="s">
        <v>2121</v>
      </c>
      <c r="C1135" s="188" t="s">
        <v>427</v>
      </c>
      <c r="D1135" s="189">
        <v>1397.87</v>
      </c>
      <c r="E1135" s="188" t="s">
        <v>2038</v>
      </c>
      <c r="F1135" s="188" t="s">
        <v>2103</v>
      </c>
      <c r="G1135" s="188" t="s">
        <v>1973</v>
      </c>
      <c r="I1135" s="181">
        <f>SUMIFS(STIMA!$O$2:$O$48,STIMA!$G$2:$G$48,EP!I$1,STIMA!$E$2:$E$48,EP!$A1135)</f>
        <v>0</v>
      </c>
      <c r="J1135" s="182">
        <f t="shared" si="68"/>
        <v>0</v>
      </c>
      <c r="K1135" s="181">
        <f>SUMIFS(STIMA!$O$2:$O$48,STIMA!$G$2:$G$48,EP!K$1,STIMA!$E$2:$E$48,EP!$A1135)</f>
        <v>0</v>
      </c>
      <c r="L1135" s="182">
        <f t="shared" si="69"/>
        <v>0</v>
      </c>
      <c r="M1135" s="183">
        <f t="shared" si="70"/>
        <v>0</v>
      </c>
      <c r="N1135" s="182">
        <f t="shared" si="71"/>
        <v>0</v>
      </c>
      <c r="Q1135" s="184"/>
    </row>
    <row r="1136" spans="1:17" ht="12" customHeight="1" x14ac:dyDescent="0.2">
      <c r="A1136" s="188" t="s">
        <v>2122</v>
      </c>
      <c r="B1136" s="188" t="s">
        <v>2123</v>
      </c>
      <c r="C1136" s="188" t="s">
        <v>427</v>
      </c>
      <c r="D1136" s="189">
        <v>1338.21</v>
      </c>
      <c r="E1136" s="188" t="s">
        <v>2038</v>
      </c>
      <c r="F1136" s="188" t="s">
        <v>2103</v>
      </c>
      <c r="G1136" s="188" t="s">
        <v>1973</v>
      </c>
      <c r="I1136" s="181">
        <f>SUMIFS(STIMA!$O$2:$O$48,STIMA!$G$2:$G$48,EP!I$1,STIMA!$E$2:$E$48,EP!$A1136)</f>
        <v>0</v>
      </c>
      <c r="J1136" s="182">
        <f t="shared" si="68"/>
        <v>0</v>
      </c>
      <c r="K1136" s="181">
        <f>SUMIFS(STIMA!$O$2:$O$48,STIMA!$G$2:$G$48,EP!K$1,STIMA!$E$2:$E$48,EP!$A1136)</f>
        <v>0</v>
      </c>
      <c r="L1136" s="182">
        <f t="shared" si="69"/>
        <v>0</v>
      </c>
      <c r="M1136" s="183">
        <f t="shared" si="70"/>
        <v>0</v>
      </c>
      <c r="N1136" s="182">
        <f t="shared" si="71"/>
        <v>0</v>
      </c>
      <c r="Q1136" s="184"/>
    </row>
    <row r="1137" spans="1:17" ht="12" customHeight="1" x14ac:dyDescent="0.2">
      <c r="A1137" s="188" t="s">
        <v>3615</v>
      </c>
      <c r="B1137" s="188" t="s">
        <v>3616</v>
      </c>
      <c r="C1137" s="188" t="s">
        <v>427</v>
      </c>
      <c r="D1137" s="189">
        <v>1083.1400000000001</v>
      </c>
      <c r="E1137" s="188" t="s">
        <v>2038</v>
      </c>
      <c r="F1137" s="188" t="s">
        <v>2103</v>
      </c>
      <c r="G1137" s="188" t="s">
        <v>1973</v>
      </c>
      <c r="I1137" s="181">
        <f>SUMIFS(STIMA!$O$2:$O$48,STIMA!$G$2:$G$48,EP!I$1,STIMA!$E$2:$E$48,EP!$A1137)</f>
        <v>0</v>
      </c>
      <c r="J1137" s="182">
        <f t="shared" si="68"/>
        <v>0</v>
      </c>
      <c r="K1137" s="181">
        <f>SUMIFS(STIMA!$O$2:$O$48,STIMA!$G$2:$G$48,EP!K$1,STIMA!$E$2:$E$48,EP!$A1137)</f>
        <v>0</v>
      </c>
      <c r="L1137" s="182">
        <f t="shared" si="69"/>
        <v>0</v>
      </c>
      <c r="M1137" s="183">
        <f t="shared" si="70"/>
        <v>0</v>
      </c>
      <c r="N1137" s="182">
        <f t="shared" si="71"/>
        <v>0</v>
      </c>
      <c r="Q1137" s="184"/>
    </row>
    <row r="1138" spans="1:17" ht="12" customHeight="1" x14ac:dyDescent="0.2">
      <c r="A1138" s="188" t="s">
        <v>3617</v>
      </c>
      <c r="B1138" s="188" t="s">
        <v>3618</v>
      </c>
      <c r="C1138" s="188" t="s">
        <v>427</v>
      </c>
      <c r="D1138" s="189">
        <v>995.26</v>
      </c>
      <c r="E1138" s="188" t="s">
        <v>2038</v>
      </c>
      <c r="F1138" s="188" t="s">
        <v>2103</v>
      </c>
      <c r="G1138" s="188" t="s">
        <v>1973</v>
      </c>
      <c r="I1138" s="181">
        <f>SUMIFS(STIMA!$O$2:$O$48,STIMA!$G$2:$G$48,EP!I$1,STIMA!$E$2:$E$48,EP!$A1138)</f>
        <v>0</v>
      </c>
      <c r="J1138" s="182">
        <f t="shared" si="68"/>
        <v>0</v>
      </c>
      <c r="K1138" s="181">
        <f>SUMIFS(STIMA!$O$2:$O$48,STIMA!$G$2:$G$48,EP!K$1,STIMA!$E$2:$E$48,EP!$A1138)</f>
        <v>0</v>
      </c>
      <c r="L1138" s="182">
        <f t="shared" si="69"/>
        <v>0</v>
      </c>
      <c r="M1138" s="183">
        <f t="shared" si="70"/>
        <v>0</v>
      </c>
      <c r="N1138" s="182">
        <f t="shared" si="71"/>
        <v>0</v>
      </c>
      <c r="Q1138" s="184"/>
    </row>
    <row r="1139" spans="1:17" ht="12" customHeight="1" x14ac:dyDescent="0.2">
      <c r="A1139" s="188" t="s">
        <v>3619</v>
      </c>
      <c r="B1139" s="188" t="s">
        <v>3620</v>
      </c>
      <c r="C1139" s="190" t="s">
        <v>427</v>
      </c>
      <c r="D1139" s="189">
        <v>852.19</v>
      </c>
      <c r="E1139" s="188" t="s">
        <v>2038</v>
      </c>
      <c r="F1139" s="188" t="s">
        <v>2103</v>
      </c>
      <c r="G1139" s="188" t="s">
        <v>1973</v>
      </c>
      <c r="I1139" s="181">
        <f>SUMIFS(STIMA!$O$2:$O$48,STIMA!$G$2:$G$48,EP!I$1,STIMA!$E$2:$E$48,EP!$A1139)</f>
        <v>0</v>
      </c>
      <c r="J1139" s="182">
        <f t="shared" si="68"/>
        <v>0</v>
      </c>
      <c r="K1139" s="181">
        <f>SUMIFS(STIMA!$O$2:$O$48,STIMA!$G$2:$G$48,EP!K$1,STIMA!$E$2:$E$48,EP!$A1139)</f>
        <v>0</v>
      </c>
      <c r="L1139" s="182">
        <f t="shared" si="69"/>
        <v>0</v>
      </c>
      <c r="M1139" s="183">
        <f t="shared" si="70"/>
        <v>0</v>
      </c>
      <c r="N1139" s="182">
        <f t="shared" si="71"/>
        <v>0</v>
      </c>
      <c r="Q1139" s="184"/>
    </row>
    <row r="1140" spans="1:17" ht="12" customHeight="1" x14ac:dyDescent="0.2">
      <c r="A1140" s="188" t="s">
        <v>2124</v>
      </c>
      <c r="B1140" s="188" t="s">
        <v>2125</v>
      </c>
      <c r="C1140" s="188"/>
      <c r="D1140" s="189"/>
      <c r="E1140" s="188" t="s">
        <v>2038</v>
      </c>
      <c r="F1140" s="188" t="s">
        <v>2103</v>
      </c>
      <c r="G1140" s="188" t="s">
        <v>1973</v>
      </c>
      <c r="I1140" s="181">
        <f>SUMIFS(STIMA!$O$2:$O$48,STIMA!$G$2:$G$48,EP!I$1,STIMA!$E$2:$E$48,EP!$A1140)</f>
        <v>0</v>
      </c>
      <c r="J1140" s="182">
        <f t="shared" si="68"/>
        <v>0</v>
      </c>
      <c r="K1140" s="181">
        <f>SUMIFS(STIMA!$O$2:$O$48,STIMA!$G$2:$G$48,EP!K$1,STIMA!$E$2:$E$48,EP!$A1140)</f>
        <v>0</v>
      </c>
      <c r="L1140" s="182">
        <f t="shared" si="69"/>
        <v>0</v>
      </c>
      <c r="M1140" s="183">
        <f t="shared" si="70"/>
        <v>0</v>
      </c>
      <c r="N1140" s="182">
        <f t="shared" si="71"/>
        <v>0</v>
      </c>
      <c r="Q1140" s="184"/>
    </row>
    <row r="1141" spans="1:17" ht="12" customHeight="1" x14ac:dyDescent="0.2">
      <c r="A1141" s="188" t="s">
        <v>2126</v>
      </c>
      <c r="B1141" s="188" t="s">
        <v>2127</v>
      </c>
      <c r="C1141" s="190" t="s">
        <v>427</v>
      </c>
      <c r="D1141" s="189">
        <v>1153.1199999999999</v>
      </c>
      <c r="E1141" s="188" t="s">
        <v>2038</v>
      </c>
      <c r="F1141" s="188" t="s">
        <v>2103</v>
      </c>
      <c r="G1141" s="188" t="s">
        <v>1973</v>
      </c>
      <c r="I1141" s="181">
        <f>SUMIFS(STIMA!$O$2:$O$48,STIMA!$G$2:$G$48,EP!I$1,STIMA!$E$2:$E$48,EP!$A1141)</f>
        <v>0</v>
      </c>
      <c r="J1141" s="182">
        <f t="shared" si="68"/>
        <v>0</v>
      </c>
      <c r="K1141" s="181">
        <f>SUMIFS(STIMA!$O$2:$O$48,STIMA!$G$2:$G$48,EP!K$1,STIMA!$E$2:$E$48,EP!$A1141)</f>
        <v>0</v>
      </c>
      <c r="L1141" s="182">
        <f t="shared" si="69"/>
        <v>0</v>
      </c>
      <c r="M1141" s="183">
        <f t="shared" si="70"/>
        <v>0</v>
      </c>
      <c r="N1141" s="182">
        <f t="shared" si="71"/>
        <v>0</v>
      </c>
      <c r="Q1141" s="184"/>
    </row>
    <row r="1142" spans="1:17" ht="12" customHeight="1" x14ac:dyDescent="0.2">
      <c r="A1142" s="188" t="s">
        <v>2128</v>
      </c>
      <c r="B1142" s="188" t="s">
        <v>2129</v>
      </c>
      <c r="C1142" s="188" t="s">
        <v>427</v>
      </c>
      <c r="D1142" s="189">
        <v>971.52</v>
      </c>
      <c r="E1142" s="188" t="s">
        <v>2038</v>
      </c>
      <c r="F1142" s="188" t="s">
        <v>2103</v>
      </c>
      <c r="G1142" s="188" t="s">
        <v>1973</v>
      </c>
      <c r="I1142" s="181">
        <f>SUMIFS(STIMA!$O$2:$O$48,STIMA!$G$2:$G$48,EP!I$1,STIMA!$E$2:$E$48,EP!$A1142)</f>
        <v>0</v>
      </c>
      <c r="J1142" s="182">
        <f t="shared" si="68"/>
        <v>0</v>
      </c>
      <c r="K1142" s="181">
        <f>SUMIFS(STIMA!$O$2:$O$48,STIMA!$G$2:$G$48,EP!K$1,STIMA!$E$2:$E$48,EP!$A1142)</f>
        <v>0</v>
      </c>
      <c r="L1142" s="182">
        <f t="shared" si="69"/>
        <v>0</v>
      </c>
      <c r="M1142" s="183">
        <f t="shared" si="70"/>
        <v>0</v>
      </c>
      <c r="N1142" s="182">
        <f t="shared" si="71"/>
        <v>0</v>
      </c>
      <c r="Q1142" s="184"/>
    </row>
    <row r="1143" spans="1:17" ht="12" customHeight="1" x14ac:dyDescent="0.2">
      <c r="A1143" s="188" t="s">
        <v>2130</v>
      </c>
      <c r="B1143" s="188" t="s">
        <v>2131</v>
      </c>
      <c r="C1143" s="188"/>
      <c r="D1143" s="189"/>
      <c r="E1143" s="188" t="s">
        <v>2038</v>
      </c>
      <c r="F1143" s="188" t="s">
        <v>2103</v>
      </c>
      <c r="G1143" s="188" t="s">
        <v>1973</v>
      </c>
      <c r="I1143" s="181">
        <f>SUMIFS(STIMA!$O$2:$O$48,STIMA!$G$2:$G$48,EP!I$1,STIMA!$E$2:$E$48,EP!$A1143)</f>
        <v>0</v>
      </c>
      <c r="J1143" s="182">
        <f t="shared" si="68"/>
        <v>0</v>
      </c>
      <c r="K1143" s="181">
        <f>SUMIFS(STIMA!$O$2:$O$48,STIMA!$G$2:$G$48,EP!K$1,STIMA!$E$2:$E$48,EP!$A1143)</f>
        <v>0</v>
      </c>
      <c r="L1143" s="182">
        <f t="shared" si="69"/>
        <v>0</v>
      </c>
      <c r="M1143" s="183">
        <f t="shared" si="70"/>
        <v>0</v>
      </c>
      <c r="N1143" s="182">
        <f t="shared" si="71"/>
        <v>0</v>
      </c>
      <c r="Q1143" s="184"/>
    </row>
    <row r="1144" spans="1:17" ht="12" customHeight="1" x14ac:dyDescent="0.2">
      <c r="A1144" s="188" t="s">
        <v>2132</v>
      </c>
      <c r="B1144" s="188" t="s">
        <v>2133</v>
      </c>
      <c r="C1144" s="188" t="s">
        <v>427</v>
      </c>
      <c r="D1144" s="189">
        <v>829.29</v>
      </c>
      <c r="E1144" s="188" t="s">
        <v>2038</v>
      </c>
      <c r="F1144" s="188" t="s">
        <v>2103</v>
      </c>
      <c r="G1144" s="188" t="s">
        <v>1973</v>
      </c>
      <c r="I1144" s="181">
        <f>SUMIFS(STIMA!$O$2:$O$48,STIMA!$G$2:$G$48,EP!I$1,STIMA!$E$2:$E$48,EP!$A1144)</f>
        <v>0</v>
      </c>
      <c r="J1144" s="182">
        <f t="shared" si="68"/>
        <v>0</v>
      </c>
      <c r="K1144" s="181">
        <f>SUMIFS(STIMA!$O$2:$O$48,STIMA!$G$2:$G$48,EP!K$1,STIMA!$E$2:$E$48,EP!$A1144)</f>
        <v>0</v>
      </c>
      <c r="L1144" s="182">
        <f t="shared" si="69"/>
        <v>0</v>
      </c>
      <c r="M1144" s="183">
        <f t="shared" si="70"/>
        <v>0</v>
      </c>
      <c r="N1144" s="182">
        <f t="shared" si="71"/>
        <v>0</v>
      </c>
      <c r="Q1144" s="184"/>
    </row>
    <row r="1145" spans="1:17" ht="12" customHeight="1" x14ac:dyDescent="0.2">
      <c r="A1145" s="188" t="s">
        <v>2134</v>
      </c>
      <c r="B1145" s="188" t="s">
        <v>38</v>
      </c>
      <c r="C1145" s="190"/>
      <c r="D1145" s="189"/>
      <c r="E1145" s="188" t="s">
        <v>2038</v>
      </c>
      <c r="F1145" s="188" t="s">
        <v>2103</v>
      </c>
      <c r="G1145" s="188" t="s">
        <v>1973</v>
      </c>
      <c r="I1145" s="181">
        <f>SUMIFS(STIMA!$O$2:$O$48,STIMA!$G$2:$G$48,EP!I$1,STIMA!$E$2:$E$48,EP!$A1145)</f>
        <v>0</v>
      </c>
      <c r="J1145" s="182">
        <f t="shared" si="68"/>
        <v>0</v>
      </c>
      <c r="K1145" s="181">
        <f>SUMIFS(STIMA!$O$2:$O$48,STIMA!$G$2:$G$48,EP!K$1,STIMA!$E$2:$E$48,EP!$A1145)</f>
        <v>0</v>
      </c>
      <c r="L1145" s="182">
        <f t="shared" si="69"/>
        <v>0</v>
      </c>
      <c r="M1145" s="183">
        <f t="shared" si="70"/>
        <v>0</v>
      </c>
      <c r="N1145" s="182">
        <f t="shared" si="71"/>
        <v>0</v>
      </c>
      <c r="Q1145" s="184"/>
    </row>
    <row r="1146" spans="1:17" ht="12" customHeight="1" x14ac:dyDescent="0.2">
      <c r="A1146" s="188" t="s">
        <v>2135</v>
      </c>
      <c r="B1146" s="188" t="s">
        <v>2136</v>
      </c>
      <c r="C1146" s="188" t="s">
        <v>427</v>
      </c>
      <c r="D1146" s="189">
        <v>139.94999999999999</v>
      </c>
      <c r="E1146" s="188" t="s">
        <v>2038</v>
      </c>
      <c r="F1146" s="188" t="s">
        <v>2103</v>
      </c>
      <c r="G1146" s="188" t="s">
        <v>1973</v>
      </c>
      <c r="I1146" s="181">
        <f>SUMIFS(STIMA!$O$2:$O$48,STIMA!$G$2:$G$48,EP!I$1,STIMA!$E$2:$E$48,EP!$A1146)</f>
        <v>0</v>
      </c>
      <c r="J1146" s="182">
        <f t="shared" si="68"/>
        <v>0</v>
      </c>
      <c r="K1146" s="181">
        <f>SUMIFS(STIMA!$O$2:$O$48,STIMA!$G$2:$G$48,EP!K$1,STIMA!$E$2:$E$48,EP!$A1146)</f>
        <v>0</v>
      </c>
      <c r="L1146" s="182">
        <f t="shared" si="69"/>
        <v>0</v>
      </c>
      <c r="M1146" s="183">
        <f t="shared" si="70"/>
        <v>0</v>
      </c>
      <c r="N1146" s="182">
        <f t="shared" si="71"/>
        <v>0</v>
      </c>
      <c r="Q1146" s="184"/>
    </row>
    <row r="1147" spans="1:17" ht="12" customHeight="1" x14ac:dyDescent="0.2">
      <c r="A1147" s="188" t="s">
        <v>2137</v>
      </c>
      <c r="B1147" s="188" t="s">
        <v>2138</v>
      </c>
      <c r="C1147" s="190" t="s">
        <v>427</v>
      </c>
      <c r="D1147" s="189">
        <v>57.19</v>
      </c>
      <c r="E1147" s="188" t="s">
        <v>2038</v>
      </c>
      <c r="F1147" s="188" t="s">
        <v>2103</v>
      </c>
      <c r="G1147" s="188" t="s">
        <v>1973</v>
      </c>
      <c r="I1147" s="181">
        <f>SUMIFS(STIMA!$O$2:$O$48,STIMA!$G$2:$G$48,EP!I$1,STIMA!$E$2:$E$48,EP!$A1147)</f>
        <v>0</v>
      </c>
      <c r="J1147" s="182">
        <f t="shared" si="68"/>
        <v>0</v>
      </c>
      <c r="K1147" s="181">
        <f>SUMIFS(STIMA!$O$2:$O$48,STIMA!$G$2:$G$48,EP!K$1,STIMA!$E$2:$E$48,EP!$A1147)</f>
        <v>0</v>
      </c>
      <c r="L1147" s="182">
        <f t="shared" si="69"/>
        <v>0</v>
      </c>
      <c r="M1147" s="183">
        <f t="shared" si="70"/>
        <v>0</v>
      </c>
      <c r="N1147" s="182">
        <f t="shared" si="71"/>
        <v>0</v>
      </c>
      <c r="Q1147" s="184"/>
    </row>
    <row r="1148" spans="1:17" ht="12" customHeight="1" x14ac:dyDescent="0.2">
      <c r="A1148" s="188" t="s">
        <v>2139</v>
      </c>
      <c r="B1148" s="188" t="s">
        <v>2140</v>
      </c>
      <c r="C1148" s="188"/>
      <c r="D1148" s="189"/>
      <c r="E1148" s="188" t="s">
        <v>2038</v>
      </c>
      <c r="F1148" s="188" t="s">
        <v>2103</v>
      </c>
      <c r="G1148" s="188" t="s">
        <v>1973</v>
      </c>
      <c r="I1148" s="181">
        <f>SUMIFS(STIMA!$O$2:$O$48,STIMA!$G$2:$G$48,EP!I$1,STIMA!$E$2:$E$48,EP!$A1148)</f>
        <v>0</v>
      </c>
      <c r="J1148" s="182">
        <f t="shared" si="68"/>
        <v>0</v>
      </c>
      <c r="K1148" s="181">
        <f>SUMIFS(STIMA!$O$2:$O$48,STIMA!$G$2:$G$48,EP!K$1,STIMA!$E$2:$E$48,EP!$A1148)</f>
        <v>0</v>
      </c>
      <c r="L1148" s="182">
        <f t="shared" si="69"/>
        <v>0</v>
      </c>
      <c r="M1148" s="183">
        <f t="shared" si="70"/>
        <v>0</v>
      </c>
      <c r="N1148" s="182">
        <f t="shared" si="71"/>
        <v>0</v>
      </c>
      <c r="Q1148" s="184"/>
    </row>
    <row r="1149" spans="1:17" ht="12" customHeight="1" x14ac:dyDescent="0.2">
      <c r="A1149" s="188" t="s">
        <v>2141</v>
      </c>
      <c r="B1149" s="188" t="s">
        <v>2142</v>
      </c>
      <c r="C1149" s="188" t="s">
        <v>427</v>
      </c>
      <c r="D1149" s="189">
        <v>358.92</v>
      </c>
      <c r="E1149" s="188" t="s">
        <v>2038</v>
      </c>
      <c r="F1149" s="188" t="s">
        <v>2103</v>
      </c>
      <c r="G1149" s="188" t="s">
        <v>1973</v>
      </c>
      <c r="I1149" s="181">
        <f>SUMIFS(STIMA!$O$2:$O$48,STIMA!$G$2:$G$48,EP!I$1,STIMA!$E$2:$E$48,EP!$A1149)</f>
        <v>0</v>
      </c>
      <c r="J1149" s="182">
        <f t="shared" si="68"/>
        <v>0</v>
      </c>
      <c r="K1149" s="181">
        <f>SUMIFS(STIMA!$O$2:$O$48,STIMA!$G$2:$G$48,EP!K$1,STIMA!$E$2:$E$48,EP!$A1149)</f>
        <v>0</v>
      </c>
      <c r="L1149" s="182">
        <f t="shared" si="69"/>
        <v>0</v>
      </c>
      <c r="M1149" s="183">
        <f t="shared" si="70"/>
        <v>0</v>
      </c>
      <c r="N1149" s="182">
        <f t="shared" si="71"/>
        <v>0</v>
      </c>
      <c r="Q1149" s="184"/>
    </row>
    <row r="1150" spans="1:17" ht="12" customHeight="1" x14ac:dyDescent="0.2">
      <c r="A1150" s="188" t="s">
        <v>2143</v>
      </c>
      <c r="B1150" s="188" t="s">
        <v>2144</v>
      </c>
      <c r="C1150" s="188" t="s">
        <v>427</v>
      </c>
      <c r="D1150" s="189">
        <v>211.5</v>
      </c>
      <c r="E1150" s="188" t="s">
        <v>2038</v>
      </c>
      <c r="F1150" s="188" t="s">
        <v>2103</v>
      </c>
      <c r="G1150" s="188" t="s">
        <v>1973</v>
      </c>
      <c r="I1150" s="181">
        <f>SUMIFS(STIMA!$O$2:$O$48,STIMA!$G$2:$G$48,EP!I$1,STIMA!$E$2:$E$48,EP!$A1150)</f>
        <v>0</v>
      </c>
      <c r="J1150" s="182">
        <f t="shared" si="68"/>
        <v>0</v>
      </c>
      <c r="K1150" s="181">
        <f>SUMIFS(STIMA!$O$2:$O$48,STIMA!$G$2:$G$48,EP!K$1,STIMA!$E$2:$E$48,EP!$A1150)</f>
        <v>0</v>
      </c>
      <c r="L1150" s="182">
        <f t="shared" si="69"/>
        <v>0</v>
      </c>
      <c r="M1150" s="183">
        <f t="shared" si="70"/>
        <v>0</v>
      </c>
      <c r="N1150" s="182">
        <f t="shared" si="71"/>
        <v>0</v>
      </c>
      <c r="Q1150" s="184"/>
    </row>
    <row r="1151" spans="1:17" ht="12" customHeight="1" x14ac:dyDescent="0.2">
      <c r="A1151" s="188" t="s">
        <v>2145</v>
      </c>
      <c r="B1151" s="188" t="s">
        <v>2146</v>
      </c>
      <c r="C1151" s="188"/>
      <c r="D1151" s="189"/>
      <c r="E1151" s="188" t="s">
        <v>2038</v>
      </c>
      <c r="F1151" s="188" t="s">
        <v>2103</v>
      </c>
      <c r="G1151" s="188" t="s">
        <v>1973</v>
      </c>
      <c r="I1151" s="181">
        <f>SUMIFS(STIMA!$O$2:$O$48,STIMA!$G$2:$G$48,EP!I$1,STIMA!$E$2:$E$48,EP!$A1151)</f>
        <v>0</v>
      </c>
      <c r="J1151" s="182">
        <f t="shared" si="68"/>
        <v>0</v>
      </c>
      <c r="K1151" s="181">
        <f>SUMIFS(STIMA!$O$2:$O$48,STIMA!$G$2:$G$48,EP!K$1,STIMA!$E$2:$E$48,EP!$A1151)</f>
        <v>0</v>
      </c>
      <c r="L1151" s="182">
        <f t="shared" si="69"/>
        <v>0</v>
      </c>
      <c r="M1151" s="183">
        <f t="shared" si="70"/>
        <v>0</v>
      </c>
      <c r="N1151" s="182">
        <f t="shared" si="71"/>
        <v>0</v>
      </c>
      <c r="Q1151" s="184"/>
    </row>
    <row r="1152" spans="1:17" ht="12" customHeight="1" x14ac:dyDescent="0.2">
      <c r="A1152" s="188" t="s">
        <v>2147</v>
      </c>
      <c r="B1152" s="188" t="s">
        <v>2148</v>
      </c>
      <c r="C1152" s="188"/>
      <c r="D1152" s="189">
        <v>217.22</v>
      </c>
      <c r="E1152" s="188" t="s">
        <v>2038</v>
      </c>
      <c r="F1152" s="188" t="s">
        <v>2103</v>
      </c>
      <c r="G1152" s="188" t="s">
        <v>1973</v>
      </c>
      <c r="I1152" s="181">
        <f>SUMIFS(STIMA!$O$2:$O$48,STIMA!$G$2:$G$48,EP!I$1,STIMA!$E$2:$E$48,EP!$A1152)</f>
        <v>0</v>
      </c>
      <c r="J1152" s="182">
        <f t="shared" si="68"/>
        <v>0</v>
      </c>
      <c r="K1152" s="181">
        <f>SUMIFS(STIMA!$O$2:$O$48,STIMA!$G$2:$G$48,EP!K$1,STIMA!$E$2:$E$48,EP!$A1152)</f>
        <v>0</v>
      </c>
      <c r="L1152" s="182">
        <f t="shared" si="69"/>
        <v>0</v>
      </c>
      <c r="M1152" s="183">
        <f t="shared" si="70"/>
        <v>0</v>
      </c>
      <c r="N1152" s="182">
        <f t="shared" si="71"/>
        <v>0</v>
      </c>
      <c r="Q1152" s="184"/>
    </row>
    <row r="1153" spans="1:17" ht="12" customHeight="1" x14ac:dyDescent="0.2">
      <c r="A1153" s="188" t="s">
        <v>2149</v>
      </c>
      <c r="B1153" s="188" t="s">
        <v>2150</v>
      </c>
      <c r="C1153" s="190"/>
      <c r="D1153" s="189"/>
      <c r="E1153" s="188" t="s">
        <v>2151</v>
      </c>
      <c r="F1153" s="188" t="s">
        <v>2152</v>
      </c>
      <c r="G1153" s="188" t="s">
        <v>1973</v>
      </c>
      <c r="I1153" s="181">
        <f>SUMIFS(STIMA!$O$2:$O$48,STIMA!$G$2:$G$48,EP!I$1,STIMA!$E$2:$E$48,EP!$A1153)</f>
        <v>0</v>
      </c>
      <c r="J1153" s="182">
        <f t="shared" si="68"/>
        <v>0</v>
      </c>
      <c r="K1153" s="181">
        <f>SUMIFS(STIMA!$O$2:$O$48,STIMA!$G$2:$G$48,EP!K$1,STIMA!$E$2:$E$48,EP!$A1153)</f>
        <v>0</v>
      </c>
      <c r="L1153" s="182">
        <f t="shared" si="69"/>
        <v>0</v>
      </c>
      <c r="M1153" s="183">
        <f t="shared" si="70"/>
        <v>0</v>
      </c>
      <c r="N1153" s="182">
        <f t="shared" si="71"/>
        <v>0</v>
      </c>
      <c r="Q1153" s="184"/>
    </row>
    <row r="1154" spans="1:17" ht="12" customHeight="1" x14ac:dyDescent="0.2">
      <c r="A1154" s="188" t="s">
        <v>2153</v>
      </c>
      <c r="B1154" s="188" t="s">
        <v>2154</v>
      </c>
      <c r="C1154" s="188" t="s">
        <v>427</v>
      </c>
      <c r="D1154" s="189">
        <v>16100</v>
      </c>
      <c r="E1154" s="188" t="s">
        <v>2151</v>
      </c>
      <c r="F1154" s="188" t="s">
        <v>2152</v>
      </c>
      <c r="G1154" s="188" t="s">
        <v>1973</v>
      </c>
      <c r="I1154" s="181">
        <f>SUMIFS(STIMA!$O$2:$O$48,STIMA!$G$2:$G$48,EP!I$1,STIMA!$E$2:$E$48,EP!$A1154)</f>
        <v>0</v>
      </c>
      <c r="J1154" s="182">
        <f t="shared" ref="J1154:J1217" si="72">I1154/$J$1</f>
        <v>0</v>
      </c>
      <c r="K1154" s="181">
        <f>SUMIFS(STIMA!$O$2:$O$48,STIMA!$G$2:$G$48,EP!K$1,STIMA!$E$2:$E$48,EP!$A1154)</f>
        <v>0</v>
      </c>
      <c r="L1154" s="182">
        <f t="shared" ref="L1154:L1217" si="73">K1154/$L$1</f>
        <v>0</v>
      </c>
      <c r="M1154" s="183">
        <f t="shared" ref="M1154:M1217" si="74">I1154+K1154</f>
        <v>0</v>
      </c>
      <c r="N1154" s="182">
        <f t="shared" ref="N1154:N1217" si="75">M1154/$N$1</f>
        <v>0</v>
      </c>
      <c r="Q1154" s="184"/>
    </row>
    <row r="1155" spans="1:17" ht="12" customHeight="1" x14ac:dyDescent="0.2">
      <c r="A1155" s="188" t="s">
        <v>2155</v>
      </c>
      <c r="B1155" s="188" t="s">
        <v>2156</v>
      </c>
      <c r="C1155" s="188"/>
      <c r="D1155" s="189"/>
      <c r="E1155" s="188" t="s">
        <v>2151</v>
      </c>
      <c r="F1155" s="188" t="s">
        <v>2157</v>
      </c>
      <c r="G1155" s="188" t="s">
        <v>1973</v>
      </c>
      <c r="I1155" s="181">
        <f>SUMIFS(STIMA!$O$2:$O$48,STIMA!$G$2:$G$48,EP!I$1,STIMA!$E$2:$E$48,EP!$A1155)</f>
        <v>0</v>
      </c>
      <c r="J1155" s="182">
        <f t="shared" si="72"/>
        <v>0</v>
      </c>
      <c r="K1155" s="181">
        <f>SUMIFS(STIMA!$O$2:$O$48,STIMA!$G$2:$G$48,EP!K$1,STIMA!$E$2:$E$48,EP!$A1155)</f>
        <v>0</v>
      </c>
      <c r="L1155" s="182">
        <f t="shared" si="73"/>
        <v>0</v>
      </c>
      <c r="M1155" s="183">
        <f t="shared" si="74"/>
        <v>0</v>
      </c>
      <c r="N1155" s="182">
        <f t="shared" si="75"/>
        <v>0</v>
      </c>
      <c r="Q1155" s="184"/>
    </row>
    <row r="1156" spans="1:17" ht="12" customHeight="1" x14ac:dyDescent="0.2">
      <c r="A1156" s="188" t="s">
        <v>2158</v>
      </c>
      <c r="B1156" s="188" t="s">
        <v>2159</v>
      </c>
      <c r="C1156" s="188" t="s">
        <v>427</v>
      </c>
      <c r="D1156" s="189">
        <v>5311.5</v>
      </c>
      <c r="E1156" s="188" t="s">
        <v>2151</v>
      </c>
      <c r="F1156" s="188" t="s">
        <v>2157</v>
      </c>
      <c r="G1156" s="188" t="s">
        <v>1973</v>
      </c>
      <c r="I1156" s="181">
        <f>SUMIFS(STIMA!$O$2:$O$48,STIMA!$G$2:$G$48,EP!I$1,STIMA!$E$2:$E$48,EP!$A1156)</f>
        <v>0</v>
      </c>
      <c r="J1156" s="182">
        <f t="shared" si="72"/>
        <v>0</v>
      </c>
      <c r="K1156" s="181">
        <f>SUMIFS(STIMA!$O$2:$O$48,STIMA!$G$2:$G$48,EP!K$1,STIMA!$E$2:$E$48,EP!$A1156)</f>
        <v>0</v>
      </c>
      <c r="L1156" s="182">
        <f t="shared" si="73"/>
        <v>0</v>
      </c>
      <c r="M1156" s="183">
        <f t="shared" si="74"/>
        <v>0</v>
      </c>
      <c r="N1156" s="182">
        <f t="shared" si="75"/>
        <v>0</v>
      </c>
      <c r="Q1156" s="184"/>
    </row>
    <row r="1157" spans="1:17" ht="12" customHeight="1" x14ac:dyDescent="0.2">
      <c r="A1157" s="188" t="s">
        <v>2160</v>
      </c>
      <c r="B1157" s="188" t="s">
        <v>2161</v>
      </c>
      <c r="C1157" s="188" t="s">
        <v>427</v>
      </c>
      <c r="D1157" s="189">
        <v>5601.5</v>
      </c>
      <c r="E1157" s="188" t="s">
        <v>2151</v>
      </c>
      <c r="F1157" s="188" t="s">
        <v>2157</v>
      </c>
      <c r="G1157" s="188" t="s">
        <v>1973</v>
      </c>
      <c r="I1157" s="181">
        <f>SUMIFS(STIMA!$O$2:$O$48,STIMA!$G$2:$G$48,EP!I$1,STIMA!$E$2:$E$48,EP!$A1157)</f>
        <v>0</v>
      </c>
      <c r="J1157" s="182">
        <f t="shared" si="72"/>
        <v>0</v>
      </c>
      <c r="K1157" s="181">
        <f>SUMIFS(STIMA!$O$2:$O$48,STIMA!$G$2:$G$48,EP!K$1,STIMA!$E$2:$E$48,EP!$A1157)</f>
        <v>0</v>
      </c>
      <c r="L1157" s="182">
        <f t="shared" si="73"/>
        <v>0</v>
      </c>
      <c r="M1157" s="183">
        <f t="shared" si="74"/>
        <v>0</v>
      </c>
      <c r="N1157" s="182">
        <f t="shared" si="75"/>
        <v>0</v>
      </c>
      <c r="Q1157" s="184"/>
    </row>
    <row r="1158" spans="1:17" ht="12" customHeight="1" x14ac:dyDescent="0.2">
      <c r="A1158" s="188" t="s">
        <v>2162</v>
      </c>
      <c r="B1158" s="188" t="s">
        <v>2163</v>
      </c>
      <c r="C1158" s="188" t="s">
        <v>427</v>
      </c>
      <c r="D1158" s="189">
        <v>6227.5</v>
      </c>
      <c r="E1158" s="188" t="s">
        <v>2151</v>
      </c>
      <c r="F1158" s="188" t="s">
        <v>2157</v>
      </c>
      <c r="G1158" s="188" t="s">
        <v>1973</v>
      </c>
      <c r="I1158" s="181">
        <f>SUMIFS(STIMA!$O$2:$O$48,STIMA!$G$2:$G$48,EP!I$1,STIMA!$E$2:$E$48,EP!$A1158)</f>
        <v>0</v>
      </c>
      <c r="J1158" s="182">
        <f t="shared" si="72"/>
        <v>0</v>
      </c>
      <c r="K1158" s="181">
        <f>SUMIFS(STIMA!$O$2:$O$48,STIMA!$G$2:$G$48,EP!K$1,STIMA!$E$2:$E$48,EP!$A1158)</f>
        <v>0</v>
      </c>
      <c r="L1158" s="182">
        <f t="shared" si="73"/>
        <v>0</v>
      </c>
      <c r="M1158" s="183">
        <f t="shared" si="74"/>
        <v>0</v>
      </c>
      <c r="N1158" s="182">
        <f t="shared" si="75"/>
        <v>0</v>
      </c>
      <c r="Q1158" s="184"/>
    </row>
    <row r="1159" spans="1:17" ht="12" customHeight="1" x14ac:dyDescent="0.2">
      <c r="A1159" s="188" t="s">
        <v>2164</v>
      </c>
      <c r="B1159" s="188" t="s">
        <v>2165</v>
      </c>
      <c r="C1159" s="188"/>
      <c r="D1159" s="189"/>
      <c r="E1159" s="188" t="s">
        <v>2151</v>
      </c>
      <c r="F1159" s="188" t="s">
        <v>2166</v>
      </c>
      <c r="G1159" s="188" t="s">
        <v>1973</v>
      </c>
      <c r="I1159" s="181">
        <f>SUMIFS(STIMA!$O$2:$O$48,STIMA!$G$2:$G$48,EP!I$1,STIMA!$E$2:$E$48,EP!$A1159)</f>
        <v>0</v>
      </c>
      <c r="J1159" s="182">
        <f t="shared" si="72"/>
        <v>0</v>
      </c>
      <c r="K1159" s="181">
        <f>SUMIFS(STIMA!$O$2:$O$48,STIMA!$G$2:$G$48,EP!K$1,STIMA!$E$2:$E$48,EP!$A1159)</f>
        <v>0</v>
      </c>
      <c r="L1159" s="182">
        <f t="shared" si="73"/>
        <v>0</v>
      </c>
      <c r="M1159" s="183">
        <f t="shared" si="74"/>
        <v>0</v>
      </c>
      <c r="N1159" s="182">
        <f t="shared" si="75"/>
        <v>0</v>
      </c>
      <c r="Q1159" s="184"/>
    </row>
    <row r="1160" spans="1:17" ht="12" customHeight="1" x14ac:dyDescent="0.2">
      <c r="A1160" s="188" t="s">
        <v>2167</v>
      </c>
      <c r="B1160" s="188" t="s">
        <v>2168</v>
      </c>
      <c r="C1160" s="188" t="s">
        <v>427</v>
      </c>
      <c r="D1160" s="189">
        <v>1440</v>
      </c>
      <c r="E1160" s="188" t="s">
        <v>2151</v>
      </c>
      <c r="F1160" s="188" t="s">
        <v>2166</v>
      </c>
      <c r="G1160" s="188" t="s">
        <v>1973</v>
      </c>
      <c r="I1160" s="181">
        <f>SUMIFS(STIMA!$O$2:$O$48,STIMA!$G$2:$G$48,EP!I$1,STIMA!$E$2:$E$48,EP!$A1160)</f>
        <v>0</v>
      </c>
      <c r="J1160" s="182">
        <f t="shared" si="72"/>
        <v>0</v>
      </c>
      <c r="K1160" s="181">
        <f>SUMIFS(STIMA!$O$2:$O$48,STIMA!$G$2:$G$48,EP!K$1,STIMA!$E$2:$E$48,EP!$A1160)</f>
        <v>0</v>
      </c>
      <c r="L1160" s="182">
        <f t="shared" si="73"/>
        <v>0</v>
      </c>
      <c r="M1160" s="183">
        <f t="shared" si="74"/>
        <v>0</v>
      </c>
      <c r="N1160" s="182">
        <f t="shared" si="75"/>
        <v>0</v>
      </c>
      <c r="Q1160" s="184"/>
    </row>
    <row r="1161" spans="1:17" ht="12" customHeight="1" x14ac:dyDescent="0.2">
      <c r="A1161" s="188" t="s">
        <v>2169</v>
      </c>
      <c r="B1161" s="188" t="s">
        <v>2170</v>
      </c>
      <c r="C1161" s="190"/>
      <c r="D1161" s="189"/>
      <c r="E1161" s="188" t="s">
        <v>2151</v>
      </c>
      <c r="F1161" s="188" t="s">
        <v>2166</v>
      </c>
      <c r="G1161" s="188" t="s">
        <v>1973</v>
      </c>
      <c r="I1161" s="181">
        <f>SUMIFS(STIMA!$O$2:$O$48,STIMA!$G$2:$G$48,EP!I$1,STIMA!$E$2:$E$48,EP!$A1161)</f>
        <v>0</v>
      </c>
      <c r="J1161" s="182">
        <f t="shared" si="72"/>
        <v>0</v>
      </c>
      <c r="K1161" s="181">
        <f>SUMIFS(STIMA!$O$2:$O$48,STIMA!$G$2:$G$48,EP!K$1,STIMA!$E$2:$E$48,EP!$A1161)</f>
        <v>0</v>
      </c>
      <c r="L1161" s="182">
        <f t="shared" si="73"/>
        <v>0</v>
      </c>
      <c r="M1161" s="183">
        <f t="shared" si="74"/>
        <v>0</v>
      </c>
      <c r="N1161" s="182">
        <f t="shared" si="75"/>
        <v>0</v>
      </c>
      <c r="Q1161" s="184"/>
    </row>
    <row r="1162" spans="1:17" ht="12" customHeight="1" x14ac:dyDescent="0.2">
      <c r="A1162" s="188" t="s">
        <v>2171</v>
      </c>
      <c r="B1162" s="188" t="s">
        <v>2172</v>
      </c>
      <c r="C1162" s="188" t="s">
        <v>427</v>
      </c>
      <c r="D1162" s="189">
        <v>426</v>
      </c>
      <c r="E1162" s="188" t="s">
        <v>2151</v>
      </c>
      <c r="F1162" s="188" t="s">
        <v>2166</v>
      </c>
      <c r="G1162" s="188" t="s">
        <v>1973</v>
      </c>
      <c r="I1162" s="181">
        <f>SUMIFS(STIMA!$O$2:$O$48,STIMA!$G$2:$G$48,EP!I$1,STIMA!$E$2:$E$48,EP!$A1162)</f>
        <v>0</v>
      </c>
      <c r="J1162" s="182">
        <f t="shared" si="72"/>
        <v>0</v>
      </c>
      <c r="K1162" s="181">
        <f>SUMIFS(STIMA!$O$2:$O$48,STIMA!$G$2:$G$48,EP!K$1,STIMA!$E$2:$E$48,EP!$A1162)</f>
        <v>0</v>
      </c>
      <c r="L1162" s="182">
        <f t="shared" si="73"/>
        <v>0</v>
      </c>
      <c r="M1162" s="183">
        <f t="shared" si="74"/>
        <v>0</v>
      </c>
      <c r="N1162" s="182">
        <f t="shared" si="75"/>
        <v>0</v>
      </c>
      <c r="Q1162" s="184"/>
    </row>
    <row r="1163" spans="1:17" ht="12" customHeight="1" x14ac:dyDescent="0.2">
      <c r="A1163" s="188" t="s">
        <v>2173</v>
      </c>
      <c r="B1163" s="188" t="s">
        <v>2174</v>
      </c>
      <c r="C1163" s="188" t="s">
        <v>427</v>
      </c>
      <c r="D1163" s="189">
        <v>130</v>
      </c>
      <c r="E1163" s="188" t="s">
        <v>2151</v>
      </c>
      <c r="F1163" s="188" t="s">
        <v>2166</v>
      </c>
      <c r="G1163" s="188" t="s">
        <v>1973</v>
      </c>
      <c r="I1163" s="181">
        <f>SUMIFS(STIMA!$O$2:$O$48,STIMA!$G$2:$G$48,EP!I$1,STIMA!$E$2:$E$48,EP!$A1163)</f>
        <v>0</v>
      </c>
      <c r="J1163" s="182">
        <f t="shared" si="72"/>
        <v>0</v>
      </c>
      <c r="K1163" s="181">
        <f>SUMIFS(STIMA!$O$2:$O$48,STIMA!$G$2:$G$48,EP!K$1,STIMA!$E$2:$E$48,EP!$A1163)</f>
        <v>0</v>
      </c>
      <c r="L1163" s="182">
        <f t="shared" si="73"/>
        <v>0</v>
      </c>
      <c r="M1163" s="183">
        <f t="shared" si="74"/>
        <v>0</v>
      </c>
      <c r="N1163" s="182">
        <f t="shared" si="75"/>
        <v>0</v>
      </c>
      <c r="Q1163" s="184"/>
    </row>
    <row r="1164" spans="1:17" ht="12" customHeight="1" x14ac:dyDescent="0.2">
      <c r="A1164" s="188" t="s">
        <v>2175</v>
      </c>
      <c r="B1164" s="188" t="s">
        <v>2176</v>
      </c>
      <c r="C1164" s="188" t="s">
        <v>329</v>
      </c>
      <c r="D1164" s="189">
        <v>2.7</v>
      </c>
      <c r="E1164" s="188" t="s">
        <v>2151</v>
      </c>
      <c r="F1164" s="188" t="s">
        <v>2177</v>
      </c>
      <c r="G1164" s="188" t="s">
        <v>1973</v>
      </c>
      <c r="I1164" s="181">
        <f>SUMIFS(STIMA!$O$2:$O$48,STIMA!$G$2:$G$48,EP!I$1,STIMA!$E$2:$E$48,EP!$A1164)</f>
        <v>0</v>
      </c>
      <c r="J1164" s="182">
        <f t="shared" si="72"/>
        <v>0</v>
      </c>
      <c r="K1164" s="181">
        <f>SUMIFS(STIMA!$O$2:$O$48,STIMA!$G$2:$G$48,EP!K$1,STIMA!$E$2:$E$48,EP!$A1164)</f>
        <v>0</v>
      </c>
      <c r="L1164" s="182">
        <f t="shared" si="73"/>
        <v>0</v>
      </c>
      <c r="M1164" s="183">
        <f t="shared" si="74"/>
        <v>0</v>
      </c>
      <c r="N1164" s="182">
        <f t="shared" si="75"/>
        <v>0</v>
      </c>
      <c r="Q1164" s="184"/>
    </row>
    <row r="1165" spans="1:17" ht="12" customHeight="1" x14ac:dyDescent="0.2">
      <c r="A1165" s="188" t="s">
        <v>2178</v>
      </c>
      <c r="B1165" s="188" t="s">
        <v>2037</v>
      </c>
      <c r="C1165" s="188"/>
      <c r="D1165" s="189"/>
      <c r="E1165" s="188" t="s">
        <v>2151</v>
      </c>
      <c r="F1165" s="188" t="s">
        <v>2179</v>
      </c>
      <c r="G1165" s="188" t="s">
        <v>1973</v>
      </c>
      <c r="I1165" s="181">
        <f>SUMIFS(STIMA!$O$2:$O$48,STIMA!$G$2:$G$48,EP!I$1,STIMA!$E$2:$E$48,EP!$A1165)</f>
        <v>0</v>
      </c>
      <c r="J1165" s="182">
        <f t="shared" si="72"/>
        <v>0</v>
      </c>
      <c r="K1165" s="181">
        <f>SUMIFS(STIMA!$O$2:$O$48,STIMA!$G$2:$G$48,EP!K$1,STIMA!$E$2:$E$48,EP!$A1165)</f>
        <v>0</v>
      </c>
      <c r="L1165" s="182">
        <f t="shared" si="73"/>
        <v>0</v>
      </c>
      <c r="M1165" s="183">
        <f t="shared" si="74"/>
        <v>0</v>
      </c>
      <c r="N1165" s="182">
        <f t="shared" si="75"/>
        <v>0</v>
      </c>
      <c r="Q1165" s="184"/>
    </row>
    <row r="1166" spans="1:17" ht="12" customHeight="1" x14ac:dyDescent="0.2">
      <c r="A1166" s="188" t="s">
        <v>2180</v>
      </c>
      <c r="B1166" s="188" t="s">
        <v>2181</v>
      </c>
      <c r="C1166" s="188" t="s">
        <v>427</v>
      </c>
      <c r="D1166" s="189">
        <v>370.77</v>
      </c>
      <c r="E1166" s="188" t="s">
        <v>2151</v>
      </c>
      <c r="F1166" s="188" t="s">
        <v>2179</v>
      </c>
      <c r="G1166" s="188" t="s">
        <v>1973</v>
      </c>
      <c r="I1166" s="181">
        <f>SUMIFS(STIMA!$O$2:$O$48,STIMA!$G$2:$G$48,EP!I$1,STIMA!$E$2:$E$48,EP!$A1166)</f>
        <v>0</v>
      </c>
      <c r="J1166" s="182">
        <f t="shared" si="72"/>
        <v>0</v>
      </c>
      <c r="K1166" s="181">
        <f>SUMIFS(STIMA!$O$2:$O$48,STIMA!$G$2:$G$48,EP!K$1,STIMA!$E$2:$E$48,EP!$A1166)</f>
        <v>0</v>
      </c>
      <c r="L1166" s="182">
        <f t="shared" si="73"/>
        <v>0</v>
      </c>
      <c r="M1166" s="183">
        <f t="shared" si="74"/>
        <v>0</v>
      </c>
      <c r="N1166" s="182">
        <f t="shared" si="75"/>
        <v>0</v>
      </c>
      <c r="Q1166" s="184"/>
    </row>
    <row r="1167" spans="1:17" ht="12" customHeight="1" x14ac:dyDescent="0.2">
      <c r="A1167" s="188" t="s">
        <v>2182</v>
      </c>
      <c r="B1167" s="188" t="s">
        <v>2183</v>
      </c>
      <c r="C1167" s="188"/>
      <c r="D1167" s="189"/>
      <c r="E1167" s="188" t="s">
        <v>2151</v>
      </c>
      <c r="F1167" s="188" t="s">
        <v>2179</v>
      </c>
      <c r="G1167" s="188" t="s">
        <v>1973</v>
      </c>
      <c r="I1167" s="181">
        <f>SUMIFS(STIMA!$O$2:$O$48,STIMA!$G$2:$G$48,EP!I$1,STIMA!$E$2:$E$48,EP!$A1167)</f>
        <v>0</v>
      </c>
      <c r="J1167" s="182">
        <f t="shared" si="72"/>
        <v>0</v>
      </c>
      <c r="K1167" s="181">
        <f>SUMIFS(STIMA!$O$2:$O$48,STIMA!$G$2:$G$48,EP!K$1,STIMA!$E$2:$E$48,EP!$A1167)</f>
        <v>0</v>
      </c>
      <c r="L1167" s="182">
        <f t="shared" si="73"/>
        <v>0</v>
      </c>
      <c r="M1167" s="183">
        <f t="shared" si="74"/>
        <v>0</v>
      </c>
      <c r="N1167" s="182">
        <f t="shared" si="75"/>
        <v>0</v>
      </c>
      <c r="Q1167" s="184"/>
    </row>
    <row r="1168" spans="1:17" ht="12" customHeight="1" x14ac:dyDescent="0.2">
      <c r="A1168" s="188" t="s">
        <v>2184</v>
      </c>
      <c r="B1168" s="188" t="s">
        <v>2045</v>
      </c>
      <c r="C1168" s="188" t="s">
        <v>427</v>
      </c>
      <c r="D1168" s="189">
        <v>3277</v>
      </c>
      <c r="E1168" s="188" t="s">
        <v>2151</v>
      </c>
      <c r="F1168" s="188" t="s">
        <v>2179</v>
      </c>
      <c r="G1168" s="188" t="s">
        <v>1973</v>
      </c>
      <c r="I1168" s="181">
        <f>SUMIFS(STIMA!$O$2:$O$48,STIMA!$G$2:$G$48,EP!I$1,STIMA!$E$2:$E$48,EP!$A1168)</f>
        <v>0</v>
      </c>
      <c r="J1168" s="182">
        <f t="shared" si="72"/>
        <v>0</v>
      </c>
      <c r="K1168" s="181">
        <f>SUMIFS(STIMA!$O$2:$O$48,STIMA!$G$2:$G$48,EP!K$1,STIMA!$E$2:$E$48,EP!$A1168)</f>
        <v>0</v>
      </c>
      <c r="L1168" s="182">
        <f t="shared" si="73"/>
        <v>0</v>
      </c>
      <c r="M1168" s="183">
        <f t="shared" si="74"/>
        <v>0</v>
      </c>
      <c r="N1168" s="182">
        <f t="shared" si="75"/>
        <v>0</v>
      </c>
      <c r="Q1168" s="184"/>
    </row>
    <row r="1169" spans="1:17" ht="12" customHeight="1" x14ac:dyDescent="0.2">
      <c r="A1169" s="188" t="s">
        <v>2185</v>
      </c>
      <c r="B1169" s="188" t="s">
        <v>2047</v>
      </c>
      <c r="C1169" s="190" t="s">
        <v>427</v>
      </c>
      <c r="D1169" s="189">
        <v>3870</v>
      </c>
      <c r="E1169" s="188" t="s">
        <v>2151</v>
      </c>
      <c r="F1169" s="188" t="s">
        <v>2179</v>
      </c>
      <c r="G1169" s="188" t="s">
        <v>1973</v>
      </c>
      <c r="I1169" s="181">
        <f>SUMIFS(STIMA!$O$2:$O$48,STIMA!$G$2:$G$48,EP!I$1,STIMA!$E$2:$E$48,EP!$A1169)</f>
        <v>0</v>
      </c>
      <c r="J1169" s="182">
        <f t="shared" si="72"/>
        <v>0</v>
      </c>
      <c r="K1169" s="181">
        <f>SUMIFS(STIMA!$O$2:$O$48,STIMA!$G$2:$G$48,EP!K$1,STIMA!$E$2:$E$48,EP!$A1169)</f>
        <v>0</v>
      </c>
      <c r="L1169" s="182">
        <f t="shared" si="73"/>
        <v>0</v>
      </c>
      <c r="M1169" s="183">
        <f t="shared" si="74"/>
        <v>0</v>
      </c>
      <c r="N1169" s="182">
        <f t="shared" si="75"/>
        <v>0</v>
      </c>
      <c r="Q1169" s="184"/>
    </row>
    <row r="1170" spans="1:17" ht="12" customHeight="1" x14ac:dyDescent="0.2">
      <c r="A1170" s="188" t="s">
        <v>2186</v>
      </c>
      <c r="B1170" s="188" t="s">
        <v>2049</v>
      </c>
      <c r="C1170" s="188" t="s">
        <v>427</v>
      </c>
      <c r="D1170" s="189">
        <v>4844</v>
      </c>
      <c r="E1170" s="188" t="s">
        <v>2151</v>
      </c>
      <c r="F1170" s="188" t="s">
        <v>2179</v>
      </c>
      <c r="G1170" s="188" t="s">
        <v>1973</v>
      </c>
      <c r="I1170" s="181">
        <f>SUMIFS(STIMA!$O$2:$O$48,STIMA!$G$2:$G$48,EP!I$1,STIMA!$E$2:$E$48,EP!$A1170)</f>
        <v>0</v>
      </c>
      <c r="J1170" s="182">
        <f t="shared" si="72"/>
        <v>0</v>
      </c>
      <c r="K1170" s="181">
        <f>SUMIFS(STIMA!$O$2:$O$48,STIMA!$G$2:$G$48,EP!K$1,STIMA!$E$2:$E$48,EP!$A1170)</f>
        <v>0</v>
      </c>
      <c r="L1170" s="182">
        <f t="shared" si="73"/>
        <v>0</v>
      </c>
      <c r="M1170" s="183">
        <f t="shared" si="74"/>
        <v>0</v>
      </c>
      <c r="N1170" s="182">
        <f t="shared" si="75"/>
        <v>0</v>
      </c>
      <c r="Q1170" s="184"/>
    </row>
    <row r="1171" spans="1:17" ht="12" customHeight="1" x14ac:dyDescent="0.2">
      <c r="A1171" s="188" t="s">
        <v>2187</v>
      </c>
      <c r="B1171" s="188" t="s">
        <v>2051</v>
      </c>
      <c r="C1171" s="188" t="s">
        <v>427</v>
      </c>
      <c r="D1171" s="189">
        <v>14075.25</v>
      </c>
      <c r="E1171" s="188" t="s">
        <v>2151</v>
      </c>
      <c r="F1171" s="188" t="s">
        <v>2179</v>
      </c>
      <c r="G1171" s="188" t="s">
        <v>1973</v>
      </c>
      <c r="I1171" s="181">
        <f>SUMIFS(STIMA!$O$2:$O$48,STIMA!$G$2:$G$48,EP!I$1,STIMA!$E$2:$E$48,EP!$A1171)</f>
        <v>0</v>
      </c>
      <c r="J1171" s="182">
        <f t="shared" si="72"/>
        <v>0</v>
      </c>
      <c r="K1171" s="181">
        <f>SUMIFS(STIMA!$O$2:$O$48,STIMA!$G$2:$G$48,EP!K$1,STIMA!$E$2:$E$48,EP!$A1171)</f>
        <v>0</v>
      </c>
      <c r="L1171" s="182">
        <f t="shared" si="73"/>
        <v>0</v>
      </c>
      <c r="M1171" s="183">
        <f t="shared" si="74"/>
        <v>0</v>
      </c>
      <c r="N1171" s="182">
        <f t="shared" si="75"/>
        <v>0</v>
      </c>
      <c r="Q1171" s="184"/>
    </row>
    <row r="1172" spans="1:17" ht="12" customHeight="1" x14ac:dyDescent="0.2">
      <c r="A1172" s="188" t="s">
        <v>2188</v>
      </c>
      <c r="B1172" s="188" t="s">
        <v>2053</v>
      </c>
      <c r="C1172" s="190"/>
      <c r="D1172" s="189"/>
      <c r="E1172" s="188" t="s">
        <v>2151</v>
      </c>
      <c r="F1172" s="188" t="s">
        <v>2179</v>
      </c>
      <c r="G1172" s="188" t="s">
        <v>1973</v>
      </c>
      <c r="I1172" s="181">
        <f>SUMIFS(STIMA!$O$2:$O$48,STIMA!$G$2:$G$48,EP!I$1,STIMA!$E$2:$E$48,EP!$A1172)</f>
        <v>0</v>
      </c>
      <c r="J1172" s="182">
        <f t="shared" si="72"/>
        <v>0</v>
      </c>
      <c r="K1172" s="181">
        <f>SUMIFS(STIMA!$O$2:$O$48,STIMA!$G$2:$G$48,EP!K$1,STIMA!$E$2:$E$48,EP!$A1172)</f>
        <v>0</v>
      </c>
      <c r="L1172" s="182">
        <f t="shared" si="73"/>
        <v>0</v>
      </c>
      <c r="M1172" s="183">
        <f t="shared" si="74"/>
        <v>0</v>
      </c>
      <c r="N1172" s="182">
        <f t="shared" si="75"/>
        <v>0</v>
      </c>
      <c r="Q1172" s="184"/>
    </row>
    <row r="1173" spans="1:17" ht="12" customHeight="1" x14ac:dyDescent="0.2">
      <c r="A1173" s="188" t="s">
        <v>2189</v>
      </c>
      <c r="B1173" s="188" t="s">
        <v>2190</v>
      </c>
      <c r="C1173" s="188" t="s">
        <v>427</v>
      </c>
      <c r="D1173" s="189">
        <v>277.12</v>
      </c>
      <c r="E1173" s="188" t="s">
        <v>2151</v>
      </c>
      <c r="F1173" s="188" t="s">
        <v>2179</v>
      </c>
      <c r="G1173" s="188" t="s">
        <v>1973</v>
      </c>
      <c r="I1173" s="181">
        <f>SUMIFS(STIMA!$O$2:$O$48,STIMA!$G$2:$G$48,EP!I$1,STIMA!$E$2:$E$48,EP!$A1173)</f>
        <v>0</v>
      </c>
      <c r="J1173" s="182">
        <f t="shared" si="72"/>
        <v>0</v>
      </c>
      <c r="K1173" s="181">
        <f>SUMIFS(STIMA!$O$2:$O$48,STIMA!$G$2:$G$48,EP!K$1,STIMA!$E$2:$E$48,EP!$A1173)</f>
        <v>0</v>
      </c>
      <c r="L1173" s="182">
        <f t="shared" si="73"/>
        <v>0</v>
      </c>
      <c r="M1173" s="183">
        <f t="shared" si="74"/>
        <v>0</v>
      </c>
      <c r="N1173" s="182">
        <f t="shared" si="75"/>
        <v>0</v>
      </c>
      <c r="Q1173" s="184"/>
    </row>
    <row r="1174" spans="1:17" ht="12" customHeight="1" x14ac:dyDescent="0.2">
      <c r="A1174" s="188" t="s">
        <v>2191</v>
      </c>
      <c r="B1174" s="188" t="s">
        <v>2192</v>
      </c>
      <c r="C1174" s="188" t="s">
        <v>427</v>
      </c>
      <c r="D1174" s="189">
        <v>241.5</v>
      </c>
      <c r="E1174" s="188" t="s">
        <v>2151</v>
      </c>
      <c r="F1174" s="188" t="s">
        <v>2179</v>
      </c>
      <c r="G1174" s="188" t="s">
        <v>1973</v>
      </c>
      <c r="I1174" s="181">
        <f>SUMIFS(STIMA!$O$2:$O$48,STIMA!$G$2:$G$48,EP!I$1,STIMA!$E$2:$E$48,EP!$A1174)</f>
        <v>0</v>
      </c>
      <c r="J1174" s="182">
        <f t="shared" si="72"/>
        <v>0</v>
      </c>
      <c r="K1174" s="181">
        <f>SUMIFS(STIMA!$O$2:$O$48,STIMA!$G$2:$G$48,EP!K$1,STIMA!$E$2:$E$48,EP!$A1174)</f>
        <v>0</v>
      </c>
      <c r="L1174" s="182">
        <f t="shared" si="73"/>
        <v>0</v>
      </c>
      <c r="M1174" s="183">
        <f t="shared" si="74"/>
        <v>0</v>
      </c>
      <c r="N1174" s="182">
        <f t="shared" si="75"/>
        <v>0</v>
      </c>
      <c r="Q1174" s="184"/>
    </row>
    <row r="1175" spans="1:17" ht="12" customHeight="1" x14ac:dyDescent="0.2">
      <c r="A1175" s="188" t="s">
        <v>2193</v>
      </c>
      <c r="B1175" s="188" t="s">
        <v>2194</v>
      </c>
      <c r="C1175" s="188" t="s">
        <v>427</v>
      </c>
      <c r="D1175" s="189">
        <v>348.75</v>
      </c>
      <c r="E1175" s="188" t="s">
        <v>2151</v>
      </c>
      <c r="F1175" s="188" t="s">
        <v>2179</v>
      </c>
      <c r="G1175" s="188" t="s">
        <v>1973</v>
      </c>
      <c r="I1175" s="181">
        <f>SUMIFS(STIMA!$O$2:$O$48,STIMA!$G$2:$G$48,EP!I$1,STIMA!$E$2:$E$48,EP!$A1175)</f>
        <v>0</v>
      </c>
      <c r="J1175" s="182">
        <f t="shared" si="72"/>
        <v>0</v>
      </c>
      <c r="K1175" s="181">
        <f>SUMIFS(STIMA!$O$2:$O$48,STIMA!$G$2:$G$48,EP!K$1,STIMA!$E$2:$E$48,EP!$A1175)</f>
        <v>0</v>
      </c>
      <c r="L1175" s="182">
        <f t="shared" si="73"/>
        <v>0</v>
      </c>
      <c r="M1175" s="183">
        <f t="shared" si="74"/>
        <v>0</v>
      </c>
      <c r="N1175" s="182">
        <f t="shared" si="75"/>
        <v>0</v>
      </c>
      <c r="Q1175" s="184"/>
    </row>
    <row r="1176" spans="1:17" ht="12" customHeight="1" x14ac:dyDescent="0.2">
      <c r="A1176" s="188" t="s">
        <v>2195</v>
      </c>
      <c r="B1176" s="188" t="s">
        <v>2196</v>
      </c>
      <c r="C1176" s="188" t="s">
        <v>427</v>
      </c>
      <c r="D1176" s="189">
        <v>184.9</v>
      </c>
      <c r="E1176" s="188" t="s">
        <v>2151</v>
      </c>
      <c r="F1176" s="188" t="s">
        <v>2179</v>
      </c>
      <c r="G1176" s="188" t="s">
        <v>1973</v>
      </c>
      <c r="I1176" s="181">
        <f>SUMIFS(STIMA!$O$2:$O$48,STIMA!$G$2:$G$48,EP!I$1,STIMA!$E$2:$E$48,EP!$A1176)</f>
        <v>0</v>
      </c>
      <c r="J1176" s="182">
        <f t="shared" si="72"/>
        <v>0</v>
      </c>
      <c r="K1176" s="181">
        <f>SUMIFS(STIMA!$O$2:$O$48,STIMA!$G$2:$G$48,EP!K$1,STIMA!$E$2:$E$48,EP!$A1176)</f>
        <v>0</v>
      </c>
      <c r="L1176" s="182">
        <f t="shared" si="73"/>
        <v>0</v>
      </c>
      <c r="M1176" s="183">
        <f t="shared" si="74"/>
        <v>0</v>
      </c>
      <c r="N1176" s="182">
        <f t="shared" si="75"/>
        <v>0</v>
      </c>
      <c r="Q1176" s="184"/>
    </row>
    <row r="1177" spans="1:17" ht="12" customHeight="1" x14ac:dyDescent="0.2">
      <c r="A1177" s="188" t="s">
        <v>2197</v>
      </c>
      <c r="B1177" s="188" t="s">
        <v>3621</v>
      </c>
      <c r="C1177" s="190" t="s">
        <v>427</v>
      </c>
      <c r="D1177" s="189">
        <v>141</v>
      </c>
      <c r="E1177" s="188" t="s">
        <v>2151</v>
      </c>
      <c r="F1177" s="188" t="s">
        <v>2179</v>
      </c>
      <c r="G1177" s="188" t="s">
        <v>1973</v>
      </c>
      <c r="I1177" s="181">
        <f>SUMIFS(STIMA!$O$2:$O$48,STIMA!$G$2:$G$48,EP!I$1,STIMA!$E$2:$E$48,EP!$A1177)</f>
        <v>0</v>
      </c>
      <c r="J1177" s="182">
        <f t="shared" si="72"/>
        <v>0</v>
      </c>
      <c r="K1177" s="181">
        <f>SUMIFS(STIMA!$O$2:$O$48,STIMA!$G$2:$G$48,EP!K$1,STIMA!$E$2:$E$48,EP!$A1177)</f>
        <v>0</v>
      </c>
      <c r="L1177" s="182">
        <f t="shared" si="73"/>
        <v>0</v>
      </c>
      <c r="M1177" s="183">
        <f t="shared" si="74"/>
        <v>0</v>
      </c>
      <c r="N1177" s="182">
        <f t="shared" si="75"/>
        <v>0</v>
      </c>
      <c r="Q1177" s="184"/>
    </row>
    <row r="1178" spans="1:17" ht="12" customHeight="1" x14ac:dyDescent="0.2">
      <c r="A1178" s="188" t="s">
        <v>3622</v>
      </c>
      <c r="B1178" s="188" t="s">
        <v>3623</v>
      </c>
      <c r="C1178" s="188" t="s">
        <v>427</v>
      </c>
      <c r="D1178" s="189">
        <v>156.75</v>
      </c>
      <c r="E1178" s="188" t="s">
        <v>2151</v>
      </c>
      <c r="F1178" s="188" t="s">
        <v>2179</v>
      </c>
      <c r="G1178" s="188" t="s">
        <v>1973</v>
      </c>
      <c r="I1178" s="181">
        <f>SUMIFS(STIMA!$O$2:$O$48,STIMA!$G$2:$G$48,EP!I$1,STIMA!$E$2:$E$48,EP!$A1178)</f>
        <v>0</v>
      </c>
      <c r="J1178" s="182">
        <f t="shared" si="72"/>
        <v>0</v>
      </c>
      <c r="K1178" s="181">
        <f>SUMIFS(STIMA!$O$2:$O$48,STIMA!$G$2:$G$48,EP!K$1,STIMA!$E$2:$E$48,EP!$A1178)</f>
        <v>0</v>
      </c>
      <c r="L1178" s="182">
        <f t="shared" si="73"/>
        <v>0</v>
      </c>
      <c r="M1178" s="183">
        <f t="shared" si="74"/>
        <v>0</v>
      </c>
      <c r="N1178" s="182">
        <f t="shared" si="75"/>
        <v>0</v>
      </c>
      <c r="Q1178" s="184"/>
    </row>
    <row r="1179" spans="1:17" ht="12" customHeight="1" x14ac:dyDescent="0.2">
      <c r="A1179" s="188" t="s">
        <v>2198</v>
      </c>
      <c r="B1179" s="188" t="s">
        <v>2065</v>
      </c>
      <c r="C1179" s="188"/>
      <c r="D1179" s="189"/>
      <c r="E1179" s="188" t="s">
        <v>2151</v>
      </c>
      <c r="F1179" s="188" t="s">
        <v>2179</v>
      </c>
      <c r="G1179" s="188" t="s">
        <v>1973</v>
      </c>
      <c r="I1179" s="181">
        <f>SUMIFS(STIMA!$O$2:$O$48,STIMA!$G$2:$G$48,EP!I$1,STIMA!$E$2:$E$48,EP!$A1179)</f>
        <v>0</v>
      </c>
      <c r="J1179" s="182">
        <f t="shared" si="72"/>
        <v>0</v>
      </c>
      <c r="K1179" s="181">
        <f>SUMIFS(STIMA!$O$2:$O$48,STIMA!$G$2:$G$48,EP!K$1,STIMA!$E$2:$E$48,EP!$A1179)</f>
        <v>0</v>
      </c>
      <c r="L1179" s="182">
        <f t="shared" si="73"/>
        <v>0</v>
      </c>
      <c r="M1179" s="183">
        <f t="shared" si="74"/>
        <v>0</v>
      </c>
      <c r="N1179" s="182">
        <f t="shared" si="75"/>
        <v>0</v>
      </c>
      <c r="Q1179" s="184"/>
    </row>
    <row r="1180" spans="1:17" ht="12" customHeight="1" x14ac:dyDescent="0.2">
      <c r="A1180" s="188" t="s">
        <v>2199</v>
      </c>
      <c r="B1180" s="188" t="s">
        <v>2200</v>
      </c>
      <c r="C1180" s="188" t="s">
        <v>427</v>
      </c>
      <c r="D1180" s="189">
        <v>475</v>
      </c>
      <c r="E1180" s="188" t="s">
        <v>2151</v>
      </c>
      <c r="F1180" s="188" t="s">
        <v>2179</v>
      </c>
      <c r="G1180" s="188" t="s">
        <v>1973</v>
      </c>
      <c r="I1180" s="181">
        <f>SUMIFS(STIMA!$O$2:$O$48,STIMA!$G$2:$G$48,EP!I$1,STIMA!$E$2:$E$48,EP!$A1180)</f>
        <v>0</v>
      </c>
      <c r="J1180" s="182">
        <f t="shared" si="72"/>
        <v>0</v>
      </c>
      <c r="K1180" s="181">
        <f>SUMIFS(STIMA!$O$2:$O$48,STIMA!$G$2:$G$48,EP!K$1,STIMA!$E$2:$E$48,EP!$A1180)</f>
        <v>0</v>
      </c>
      <c r="L1180" s="182">
        <f t="shared" si="73"/>
        <v>0</v>
      </c>
      <c r="M1180" s="183">
        <f t="shared" si="74"/>
        <v>0</v>
      </c>
      <c r="N1180" s="182">
        <f t="shared" si="75"/>
        <v>0</v>
      </c>
      <c r="Q1180" s="184"/>
    </row>
    <row r="1181" spans="1:17" ht="12" customHeight="1" x14ac:dyDescent="0.2">
      <c r="A1181" s="188" t="s">
        <v>2201</v>
      </c>
      <c r="B1181" s="188" t="s">
        <v>2202</v>
      </c>
      <c r="C1181" s="190" t="s">
        <v>427</v>
      </c>
      <c r="D1181" s="189">
        <v>517</v>
      </c>
      <c r="E1181" s="188" t="s">
        <v>2151</v>
      </c>
      <c r="F1181" s="188" t="s">
        <v>2179</v>
      </c>
      <c r="G1181" s="188" t="s">
        <v>1973</v>
      </c>
      <c r="I1181" s="181">
        <f>SUMIFS(STIMA!$O$2:$O$48,STIMA!$G$2:$G$48,EP!I$1,STIMA!$E$2:$E$48,EP!$A1181)</f>
        <v>0</v>
      </c>
      <c r="J1181" s="182">
        <f t="shared" si="72"/>
        <v>0</v>
      </c>
      <c r="K1181" s="181">
        <f>SUMIFS(STIMA!$O$2:$O$48,STIMA!$G$2:$G$48,EP!K$1,STIMA!$E$2:$E$48,EP!$A1181)</f>
        <v>0</v>
      </c>
      <c r="L1181" s="182">
        <f t="shared" si="73"/>
        <v>0</v>
      </c>
      <c r="M1181" s="183">
        <f t="shared" si="74"/>
        <v>0</v>
      </c>
      <c r="N1181" s="182">
        <f t="shared" si="75"/>
        <v>0</v>
      </c>
      <c r="Q1181" s="184"/>
    </row>
    <row r="1182" spans="1:17" ht="12" customHeight="1" x14ac:dyDescent="0.2">
      <c r="A1182" s="188" t="s">
        <v>2203</v>
      </c>
      <c r="B1182" s="188" t="s">
        <v>2204</v>
      </c>
      <c r="C1182" s="188" t="s">
        <v>427</v>
      </c>
      <c r="D1182" s="189">
        <v>450</v>
      </c>
      <c r="E1182" s="188" t="s">
        <v>2151</v>
      </c>
      <c r="F1182" s="188" t="s">
        <v>2179</v>
      </c>
      <c r="G1182" s="188" t="s">
        <v>1973</v>
      </c>
      <c r="I1182" s="181">
        <f>SUMIFS(STIMA!$O$2:$O$48,STIMA!$G$2:$G$48,EP!I$1,STIMA!$E$2:$E$48,EP!$A1182)</f>
        <v>0</v>
      </c>
      <c r="J1182" s="182">
        <f t="shared" si="72"/>
        <v>0</v>
      </c>
      <c r="K1182" s="181">
        <f>SUMIFS(STIMA!$O$2:$O$48,STIMA!$G$2:$G$48,EP!K$1,STIMA!$E$2:$E$48,EP!$A1182)</f>
        <v>0</v>
      </c>
      <c r="L1182" s="182">
        <f t="shared" si="73"/>
        <v>0</v>
      </c>
      <c r="M1182" s="183">
        <f t="shared" si="74"/>
        <v>0</v>
      </c>
      <c r="N1182" s="182">
        <f t="shared" si="75"/>
        <v>0</v>
      </c>
      <c r="Q1182" s="184"/>
    </row>
    <row r="1183" spans="1:17" ht="12" customHeight="1" x14ac:dyDescent="0.2">
      <c r="A1183" s="188" t="s">
        <v>2205</v>
      </c>
      <c r="B1183" s="188" t="s">
        <v>2206</v>
      </c>
      <c r="C1183" s="188" t="s">
        <v>427</v>
      </c>
      <c r="D1183" s="189">
        <v>610</v>
      </c>
      <c r="E1183" s="188" t="s">
        <v>2151</v>
      </c>
      <c r="F1183" s="188" t="s">
        <v>2179</v>
      </c>
      <c r="G1183" s="188" t="s">
        <v>1973</v>
      </c>
      <c r="I1183" s="181">
        <f>SUMIFS(STIMA!$O$2:$O$48,STIMA!$G$2:$G$48,EP!I$1,STIMA!$E$2:$E$48,EP!$A1183)</f>
        <v>0</v>
      </c>
      <c r="J1183" s="182">
        <f t="shared" si="72"/>
        <v>0</v>
      </c>
      <c r="K1183" s="181">
        <f>SUMIFS(STIMA!$O$2:$O$48,STIMA!$G$2:$G$48,EP!K$1,STIMA!$E$2:$E$48,EP!$A1183)</f>
        <v>0</v>
      </c>
      <c r="L1183" s="182">
        <f t="shared" si="73"/>
        <v>0</v>
      </c>
      <c r="M1183" s="183">
        <f t="shared" si="74"/>
        <v>0</v>
      </c>
      <c r="N1183" s="182">
        <f t="shared" si="75"/>
        <v>0</v>
      </c>
      <c r="Q1183" s="184"/>
    </row>
    <row r="1184" spans="1:17" ht="12" customHeight="1" x14ac:dyDescent="0.2">
      <c r="A1184" s="188" t="s">
        <v>2207</v>
      </c>
      <c r="B1184" s="188" t="s">
        <v>2208</v>
      </c>
      <c r="C1184" s="190" t="s">
        <v>427</v>
      </c>
      <c r="D1184" s="189">
        <v>662</v>
      </c>
      <c r="E1184" s="188" t="s">
        <v>2151</v>
      </c>
      <c r="F1184" s="188" t="s">
        <v>2179</v>
      </c>
      <c r="G1184" s="188" t="s">
        <v>1973</v>
      </c>
      <c r="I1184" s="181">
        <f>SUMIFS(STIMA!$O$2:$O$48,STIMA!$G$2:$G$48,EP!I$1,STIMA!$E$2:$E$48,EP!$A1184)</f>
        <v>0</v>
      </c>
      <c r="J1184" s="182">
        <f t="shared" si="72"/>
        <v>0</v>
      </c>
      <c r="K1184" s="181">
        <f>SUMIFS(STIMA!$O$2:$O$48,STIMA!$G$2:$G$48,EP!K$1,STIMA!$E$2:$E$48,EP!$A1184)</f>
        <v>0</v>
      </c>
      <c r="L1184" s="182">
        <f t="shared" si="73"/>
        <v>0</v>
      </c>
      <c r="M1184" s="183">
        <f t="shared" si="74"/>
        <v>0</v>
      </c>
      <c r="N1184" s="182">
        <f t="shared" si="75"/>
        <v>0</v>
      </c>
      <c r="Q1184" s="184"/>
    </row>
    <row r="1185" spans="1:17" ht="12" customHeight="1" x14ac:dyDescent="0.2">
      <c r="A1185" s="188" t="s">
        <v>2209</v>
      </c>
      <c r="B1185" s="188" t="s">
        <v>2210</v>
      </c>
      <c r="C1185" s="188" t="s">
        <v>427</v>
      </c>
      <c r="D1185" s="189">
        <v>1560</v>
      </c>
      <c r="E1185" s="188" t="s">
        <v>2151</v>
      </c>
      <c r="F1185" s="188" t="s">
        <v>2179</v>
      </c>
      <c r="G1185" s="188" t="s">
        <v>1973</v>
      </c>
      <c r="I1185" s="181">
        <f>SUMIFS(STIMA!$O$2:$O$48,STIMA!$G$2:$G$48,EP!I$1,STIMA!$E$2:$E$48,EP!$A1185)</f>
        <v>0</v>
      </c>
      <c r="J1185" s="182">
        <f t="shared" si="72"/>
        <v>0</v>
      </c>
      <c r="K1185" s="181">
        <f>SUMIFS(STIMA!$O$2:$O$48,STIMA!$G$2:$G$48,EP!K$1,STIMA!$E$2:$E$48,EP!$A1185)</f>
        <v>0</v>
      </c>
      <c r="L1185" s="182">
        <f t="shared" si="73"/>
        <v>0</v>
      </c>
      <c r="M1185" s="183">
        <f t="shared" si="74"/>
        <v>0</v>
      </c>
      <c r="N1185" s="182">
        <f t="shared" si="75"/>
        <v>0</v>
      </c>
      <c r="Q1185" s="184"/>
    </row>
    <row r="1186" spans="1:17" ht="12" customHeight="1" x14ac:dyDescent="0.2">
      <c r="A1186" s="188" t="s">
        <v>2211</v>
      </c>
      <c r="B1186" s="188" t="s">
        <v>2212</v>
      </c>
      <c r="C1186" s="190" t="s">
        <v>427</v>
      </c>
      <c r="D1186" s="189">
        <v>3000</v>
      </c>
      <c r="E1186" s="188" t="s">
        <v>2151</v>
      </c>
      <c r="F1186" s="188" t="s">
        <v>2179</v>
      </c>
      <c r="G1186" s="188" t="s">
        <v>1973</v>
      </c>
      <c r="I1186" s="181">
        <f>SUMIFS(STIMA!$O$2:$O$48,STIMA!$G$2:$G$48,EP!I$1,STIMA!$E$2:$E$48,EP!$A1186)</f>
        <v>0</v>
      </c>
      <c r="J1186" s="182">
        <f t="shared" si="72"/>
        <v>0</v>
      </c>
      <c r="K1186" s="181">
        <f>SUMIFS(STIMA!$O$2:$O$48,STIMA!$G$2:$G$48,EP!K$1,STIMA!$E$2:$E$48,EP!$A1186)</f>
        <v>0</v>
      </c>
      <c r="L1186" s="182">
        <f t="shared" si="73"/>
        <v>0</v>
      </c>
      <c r="M1186" s="183">
        <f t="shared" si="74"/>
        <v>0</v>
      </c>
      <c r="N1186" s="182">
        <f t="shared" si="75"/>
        <v>0</v>
      </c>
      <c r="Q1186" s="184"/>
    </row>
    <row r="1187" spans="1:17" ht="12" customHeight="1" x14ac:dyDescent="0.2">
      <c r="A1187" s="188" t="s">
        <v>2213</v>
      </c>
      <c r="B1187" s="188" t="s">
        <v>2214</v>
      </c>
      <c r="C1187" s="188" t="s">
        <v>427</v>
      </c>
      <c r="D1187" s="189">
        <v>2280</v>
      </c>
      <c r="E1187" s="188" t="s">
        <v>2151</v>
      </c>
      <c r="F1187" s="188" t="s">
        <v>2179</v>
      </c>
      <c r="G1187" s="188" t="s">
        <v>1973</v>
      </c>
      <c r="I1187" s="181">
        <f>SUMIFS(STIMA!$O$2:$O$48,STIMA!$G$2:$G$48,EP!I$1,STIMA!$E$2:$E$48,EP!$A1187)</f>
        <v>0</v>
      </c>
      <c r="J1187" s="182">
        <f t="shared" si="72"/>
        <v>0</v>
      </c>
      <c r="K1187" s="181">
        <f>SUMIFS(STIMA!$O$2:$O$48,STIMA!$G$2:$G$48,EP!K$1,STIMA!$E$2:$E$48,EP!$A1187)</f>
        <v>0</v>
      </c>
      <c r="L1187" s="182">
        <f t="shared" si="73"/>
        <v>0</v>
      </c>
      <c r="M1187" s="183">
        <f t="shared" si="74"/>
        <v>0</v>
      </c>
      <c r="N1187" s="182">
        <f t="shared" si="75"/>
        <v>0</v>
      </c>
      <c r="Q1187" s="184"/>
    </row>
    <row r="1188" spans="1:17" ht="12" customHeight="1" x14ac:dyDescent="0.2">
      <c r="A1188" s="188" t="s">
        <v>2215</v>
      </c>
      <c r="B1188" s="188" t="s">
        <v>2083</v>
      </c>
      <c r="C1188" s="188"/>
      <c r="D1188" s="189"/>
      <c r="E1188" s="188" t="s">
        <v>2151</v>
      </c>
      <c r="F1188" s="188" t="s">
        <v>2179</v>
      </c>
      <c r="G1188" s="188" t="s">
        <v>1973</v>
      </c>
      <c r="I1188" s="181">
        <f>SUMIFS(STIMA!$O$2:$O$48,STIMA!$G$2:$G$48,EP!I$1,STIMA!$E$2:$E$48,EP!$A1188)</f>
        <v>0</v>
      </c>
      <c r="J1188" s="182">
        <f t="shared" si="72"/>
        <v>0</v>
      </c>
      <c r="K1188" s="181">
        <f>SUMIFS(STIMA!$O$2:$O$48,STIMA!$G$2:$G$48,EP!K$1,STIMA!$E$2:$E$48,EP!$A1188)</f>
        <v>0</v>
      </c>
      <c r="L1188" s="182">
        <f t="shared" si="73"/>
        <v>0</v>
      </c>
      <c r="M1188" s="183">
        <f t="shared" si="74"/>
        <v>0</v>
      </c>
      <c r="N1188" s="182">
        <f t="shared" si="75"/>
        <v>0</v>
      </c>
      <c r="Q1188" s="184"/>
    </row>
    <row r="1189" spans="1:17" ht="12" customHeight="1" x14ac:dyDescent="0.2">
      <c r="A1189" s="188" t="s">
        <v>2216</v>
      </c>
      <c r="B1189" s="188" t="s">
        <v>2217</v>
      </c>
      <c r="C1189" s="188" t="s">
        <v>427</v>
      </c>
      <c r="D1189" s="189">
        <v>44.4</v>
      </c>
      <c r="E1189" s="188" t="s">
        <v>2151</v>
      </c>
      <c r="F1189" s="188" t="s">
        <v>2179</v>
      </c>
      <c r="G1189" s="188" t="s">
        <v>1973</v>
      </c>
      <c r="I1189" s="181">
        <f>SUMIFS(STIMA!$O$2:$O$48,STIMA!$G$2:$G$48,EP!I$1,STIMA!$E$2:$E$48,EP!$A1189)</f>
        <v>0</v>
      </c>
      <c r="J1189" s="182">
        <f t="shared" si="72"/>
        <v>0</v>
      </c>
      <c r="K1189" s="181">
        <f>SUMIFS(STIMA!$O$2:$O$48,STIMA!$G$2:$G$48,EP!K$1,STIMA!$E$2:$E$48,EP!$A1189)</f>
        <v>0</v>
      </c>
      <c r="L1189" s="182">
        <f t="shared" si="73"/>
        <v>0</v>
      </c>
      <c r="M1189" s="183">
        <f t="shared" si="74"/>
        <v>0</v>
      </c>
      <c r="N1189" s="182">
        <f t="shared" si="75"/>
        <v>0</v>
      </c>
      <c r="Q1189" s="184"/>
    </row>
    <row r="1190" spans="1:17" ht="12" customHeight="1" x14ac:dyDescent="0.2">
      <c r="A1190" s="188" t="s">
        <v>2218</v>
      </c>
      <c r="B1190" s="188" t="s">
        <v>2219</v>
      </c>
      <c r="C1190" s="188"/>
      <c r="D1190" s="189"/>
      <c r="E1190" s="188" t="s">
        <v>2151</v>
      </c>
      <c r="F1190" s="188" t="s">
        <v>2179</v>
      </c>
      <c r="G1190" s="188" t="s">
        <v>1973</v>
      </c>
      <c r="I1190" s="181">
        <f>SUMIFS(STIMA!$O$2:$O$48,STIMA!$G$2:$G$48,EP!I$1,STIMA!$E$2:$E$48,EP!$A1190)</f>
        <v>0</v>
      </c>
      <c r="J1190" s="182">
        <f t="shared" si="72"/>
        <v>0</v>
      </c>
      <c r="K1190" s="181">
        <f>SUMIFS(STIMA!$O$2:$O$48,STIMA!$G$2:$G$48,EP!K$1,STIMA!$E$2:$E$48,EP!$A1190)</f>
        <v>0</v>
      </c>
      <c r="L1190" s="182">
        <f t="shared" si="73"/>
        <v>0</v>
      </c>
      <c r="M1190" s="183">
        <f t="shared" si="74"/>
        <v>0</v>
      </c>
      <c r="N1190" s="182">
        <f t="shared" si="75"/>
        <v>0</v>
      </c>
      <c r="Q1190" s="184"/>
    </row>
    <row r="1191" spans="1:17" ht="12" customHeight="1" x14ac:dyDescent="0.2">
      <c r="A1191" s="188" t="s">
        <v>2220</v>
      </c>
      <c r="B1191" s="188" t="s">
        <v>2221</v>
      </c>
      <c r="C1191" s="190" t="s">
        <v>427</v>
      </c>
      <c r="D1191" s="189">
        <v>39.15</v>
      </c>
      <c r="E1191" s="188" t="s">
        <v>2151</v>
      </c>
      <c r="F1191" s="188" t="s">
        <v>2179</v>
      </c>
      <c r="G1191" s="188" t="s">
        <v>1973</v>
      </c>
      <c r="I1191" s="181">
        <f>SUMIFS(STIMA!$O$2:$O$48,STIMA!$G$2:$G$48,EP!I$1,STIMA!$E$2:$E$48,EP!$A1191)</f>
        <v>0</v>
      </c>
      <c r="J1191" s="182">
        <f t="shared" si="72"/>
        <v>0</v>
      </c>
      <c r="K1191" s="181">
        <f>SUMIFS(STIMA!$O$2:$O$48,STIMA!$G$2:$G$48,EP!K$1,STIMA!$E$2:$E$48,EP!$A1191)</f>
        <v>0</v>
      </c>
      <c r="L1191" s="182">
        <f t="shared" si="73"/>
        <v>0</v>
      </c>
      <c r="M1191" s="183">
        <f t="shared" si="74"/>
        <v>0</v>
      </c>
      <c r="N1191" s="182">
        <f t="shared" si="75"/>
        <v>0</v>
      </c>
      <c r="Q1191" s="184"/>
    </row>
    <row r="1192" spans="1:17" ht="12" customHeight="1" x14ac:dyDescent="0.2">
      <c r="A1192" s="188" t="s">
        <v>2222</v>
      </c>
      <c r="B1192" s="188" t="s">
        <v>2223</v>
      </c>
      <c r="C1192" s="188" t="s">
        <v>427</v>
      </c>
      <c r="D1192" s="189">
        <v>33.299999999999997</v>
      </c>
      <c r="E1192" s="188" t="s">
        <v>2151</v>
      </c>
      <c r="F1192" s="188" t="s">
        <v>2179</v>
      </c>
      <c r="G1192" s="188" t="s">
        <v>1973</v>
      </c>
      <c r="I1192" s="181">
        <f>SUMIFS(STIMA!$O$2:$O$48,STIMA!$G$2:$G$48,EP!I$1,STIMA!$E$2:$E$48,EP!$A1192)</f>
        <v>0</v>
      </c>
      <c r="J1192" s="182">
        <f t="shared" si="72"/>
        <v>0</v>
      </c>
      <c r="K1192" s="181">
        <f>SUMIFS(STIMA!$O$2:$O$48,STIMA!$G$2:$G$48,EP!K$1,STIMA!$E$2:$E$48,EP!$A1192)</f>
        <v>0</v>
      </c>
      <c r="L1192" s="182">
        <f t="shared" si="73"/>
        <v>0</v>
      </c>
      <c r="M1192" s="183">
        <f t="shared" si="74"/>
        <v>0</v>
      </c>
      <c r="N1192" s="182">
        <f t="shared" si="75"/>
        <v>0</v>
      </c>
      <c r="Q1192" s="184"/>
    </row>
    <row r="1193" spans="1:17" ht="12" customHeight="1" x14ac:dyDescent="0.2">
      <c r="A1193" s="188" t="s">
        <v>2224</v>
      </c>
      <c r="B1193" s="188" t="s">
        <v>2225</v>
      </c>
      <c r="C1193" s="188" t="s">
        <v>427</v>
      </c>
      <c r="D1193" s="189">
        <v>35.25</v>
      </c>
      <c r="E1193" s="188" t="s">
        <v>2151</v>
      </c>
      <c r="F1193" s="188" t="s">
        <v>2179</v>
      </c>
      <c r="G1193" s="188" t="s">
        <v>1973</v>
      </c>
      <c r="I1193" s="181">
        <f>SUMIFS(STIMA!$O$2:$O$48,STIMA!$G$2:$G$48,EP!I$1,STIMA!$E$2:$E$48,EP!$A1193)</f>
        <v>0</v>
      </c>
      <c r="J1193" s="182">
        <f t="shared" si="72"/>
        <v>0</v>
      </c>
      <c r="K1193" s="181">
        <f>SUMIFS(STIMA!$O$2:$O$48,STIMA!$G$2:$G$48,EP!K$1,STIMA!$E$2:$E$48,EP!$A1193)</f>
        <v>0</v>
      </c>
      <c r="L1193" s="182">
        <f t="shared" si="73"/>
        <v>0</v>
      </c>
      <c r="M1193" s="183">
        <f t="shared" si="74"/>
        <v>0</v>
      </c>
      <c r="N1193" s="182">
        <f t="shared" si="75"/>
        <v>0</v>
      </c>
      <c r="Q1193" s="184"/>
    </row>
    <row r="1194" spans="1:17" ht="12" customHeight="1" x14ac:dyDescent="0.2">
      <c r="A1194" s="188" t="s">
        <v>2226</v>
      </c>
      <c r="B1194" s="188" t="s">
        <v>2227</v>
      </c>
      <c r="C1194" s="190"/>
      <c r="D1194" s="189"/>
      <c r="E1194" s="188" t="s">
        <v>2151</v>
      </c>
      <c r="F1194" s="188" t="s">
        <v>2228</v>
      </c>
      <c r="G1194" s="188" t="s">
        <v>1973</v>
      </c>
      <c r="I1194" s="181">
        <f>SUMIFS(STIMA!$O$2:$O$48,STIMA!$G$2:$G$48,EP!I$1,STIMA!$E$2:$E$48,EP!$A1194)</f>
        <v>0</v>
      </c>
      <c r="J1194" s="182">
        <f t="shared" si="72"/>
        <v>0</v>
      </c>
      <c r="K1194" s="181">
        <f>SUMIFS(STIMA!$O$2:$O$48,STIMA!$G$2:$G$48,EP!K$1,STIMA!$E$2:$E$48,EP!$A1194)</f>
        <v>0</v>
      </c>
      <c r="L1194" s="182">
        <f t="shared" si="73"/>
        <v>0</v>
      </c>
      <c r="M1194" s="183">
        <f t="shared" si="74"/>
        <v>0</v>
      </c>
      <c r="N1194" s="182">
        <f t="shared" si="75"/>
        <v>0</v>
      </c>
      <c r="Q1194" s="184"/>
    </row>
    <row r="1195" spans="1:17" ht="12" customHeight="1" x14ac:dyDescent="0.2">
      <c r="A1195" s="188" t="s">
        <v>2229</v>
      </c>
      <c r="B1195" s="188" t="s">
        <v>2230</v>
      </c>
      <c r="C1195" s="188" t="s">
        <v>329</v>
      </c>
      <c r="D1195" s="189">
        <v>60</v>
      </c>
      <c r="E1195" s="188" t="s">
        <v>2151</v>
      </c>
      <c r="F1195" s="188" t="s">
        <v>2228</v>
      </c>
      <c r="G1195" s="188" t="s">
        <v>1973</v>
      </c>
      <c r="I1195" s="181">
        <f>SUMIFS(STIMA!$O$2:$O$48,STIMA!$G$2:$G$48,EP!I$1,STIMA!$E$2:$E$48,EP!$A1195)</f>
        <v>0</v>
      </c>
      <c r="J1195" s="182">
        <f t="shared" si="72"/>
        <v>0</v>
      </c>
      <c r="K1195" s="181">
        <f>SUMIFS(STIMA!$O$2:$O$48,STIMA!$G$2:$G$48,EP!K$1,STIMA!$E$2:$E$48,EP!$A1195)</f>
        <v>0</v>
      </c>
      <c r="L1195" s="182">
        <f t="shared" si="73"/>
        <v>0</v>
      </c>
      <c r="M1195" s="183">
        <f t="shared" si="74"/>
        <v>0</v>
      </c>
      <c r="N1195" s="182">
        <f t="shared" si="75"/>
        <v>0</v>
      </c>
      <c r="Q1195" s="184"/>
    </row>
    <row r="1196" spans="1:17" ht="12" customHeight="1" x14ac:dyDescent="0.2">
      <c r="A1196" s="188" t="s">
        <v>2231</v>
      </c>
      <c r="B1196" s="188" t="s">
        <v>2232</v>
      </c>
      <c r="C1196" s="188"/>
      <c r="D1196" s="189"/>
      <c r="E1196" s="188" t="s">
        <v>2151</v>
      </c>
      <c r="F1196" s="188" t="s">
        <v>2228</v>
      </c>
      <c r="G1196" s="188" t="s">
        <v>1973</v>
      </c>
      <c r="I1196" s="181">
        <f>SUMIFS(STIMA!$O$2:$O$48,STIMA!$G$2:$G$48,EP!I$1,STIMA!$E$2:$E$48,EP!$A1196)</f>
        <v>0</v>
      </c>
      <c r="J1196" s="182">
        <f t="shared" si="72"/>
        <v>0</v>
      </c>
      <c r="K1196" s="181">
        <f>SUMIFS(STIMA!$O$2:$O$48,STIMA!$G$2:$G$48,EP!K$1,STIMA!$E$2:$E$48,EP!$A1196)</f>
        <v>0</v>
      </c>
      <c r="L1196" s="182">
        <f t="shared" si="73"/>
        <v>0</v>
      </c>
      <c r="M1196" s="183">
        <f t="shared" si="74"/>
        <v>0</v>
      </c>
      <c r="N1196" s="182">
        <f t="shared" si="75"/>
        <v>0</v>
      </c>
      <c r="Q1196" s="184"/>
    </row>
    <row r="1197" spans="1:17" ht="12" customHeight="1" x14ac:dyDescent="0.2">
      <c r="A1197" s="188" t="s">
        <v>2233</v>
      </c>
      <c r="B1197" s="188" t="s">
        <v>2234</v>
      </c>
      <c r="C1197" s="190" t="s">
        <v>329</v>
      </c>
      <c r="D1197" s="189">
        <v>1.8</v>
      </c>
      <c r="E1197" s="188" t="s">
        <v>2151</v>
      </c>
      <c r="F1197" s="188" t="s">
        <v>2228</v>
      </c>
      <c r="G1197" s="188" t="s">
        <v>1973</v>
      </c>
      <c r="I1197" s="181">
        <f>SUMIFS(STIMA!$O$2:$O$48,STIMA!$G$2:$G$48,EP!I$1,STIMA!$E$2:$E$48,EP!$A1197)</f>
        <v>0</v>
      </c>
      <c r="J1197" s="182">
        <f t="shared" si="72"/>
        <v>0</v>
      </c>
      <c r="K1197" s="181">
        <f>SUMIFS(STIMA!$O$2:$O$48,STIMA!$G$2:$G$48,EP!K$1,STIMA!$E$2:$E$48,EP!$A1197)</f>
        <v>0</v>
      </c>
      <c r="L1197" s="182">
        <f t="shared" si="73"/>
        <v>0</v>
      </c>
      <c r="M1197" s="183">
        <f t="shared" si="74"/>
        <v>0</v>
      </c>
      <c r="N1197" s="182">
        <f t="shared" si="75"/>
        <v>0</v>
      </c>
      <c r="Q1197" s="184"/>
    </row>
    <row r="1198" spans="1:17" ht="12" customHeight="1" x14ac:dyDescent="0.2">
      <c r="A1198" s="188" t="s">
        <v>2235</v>
      </c>
      <c r="B1198" s="188" t="s">
        <v>2236</v>
      </c>
      <c r="C1198" s="188" t="s">
        <v>329</v>
      </c>
      <c r="D1198" s="189">
        <v>3.3</v>
      </c>
      <c r="E1198" s="188" t="s">
        <v>2151</v>
      </c>
      <c r="F1198" s="188" t="s">
        <v>2228</v>
      </c>
      <c r="G1198" s="188" t="s">
        <v>1973</v>
      </c>
      <c r="I1198" s="181">
        <f>SUMIFS(STIMA!$O$2:$O$48,STIMA!$G$2:$G$48,EP!I$1,STIMA!$E$2:$E$48,EP!$A1198)</f>
        <v>0</v>
      </c>
      <c r="J1198" s="182">
        <f t="shared" si="72"/>
        <v>0</v>
      </c>
      <c r="K1198" s="181">
        <f>SUMIFS(STIMA!$O$2:$O$48,STIMA!$G$2:$G$48,EP!K$1,STIMA!$E$2:$E$48,EP!$A1198)</f>
        <v>0</v>
      </c>
      <c r="L1198" s="182">
        <f t="shared" si="73"/>
        <v>0</v>
      </c>
      <c r="M1198" s="183">
        <f t="shared" si="74"/>
        <v>0</v>
      </c>
      <c r="N1198" s="182">
        <f t="shared" si="75"/>
        <v>0</v>
      </c>
      <c r="Q1198" s="184"/>
    </row>
    <row r="1199" spans="1:17" ht="12" customHeight="1" x14ac:dyDescent="0.2">
      <c r="A1199" s="188" t="s">
        <v>2237</v>
      </c>
      <c r="B1199" s="188" t="s">
        <v>2238</v>
      </c>
      <c r="C1199" s="188" t="s">
        <v>329</v>
      </c>
      <c r="D1199" s="189">
        <v>6.7</v>
      </c>
      <c r="E1199" s="188" t="s">
        <v>2151</v>
      </c>
      <c r="F1199" s="188" t="s">
        <v>2228</v>
      </c>
      <c r="G1199" s="188" t="s">
        <v>1973</v>
      </c>
      <c r="I1199" s="181">
        <f>SUMIFS(STIMA!$O$2:$O$48,STIMA!$G$2:$G$48,EP!I$1,STIMA!$E$2:$E$48,EP!$A1199)</f>
        <v>0</v>
      </c>
      <c r="J1199" s="182">
        <f t="shared" si="72"/>
        <v>0</v>
      </c>
      <c r="K1199" s="181">
        <f>SUMIFS(STIMA!$O$2:$O$48,STIMA!$G$2:$G$48,EP!K$1,STIMA!$E$2:$E$48,EP!$A1199)</f>
        <v>0</v>
      </c>
      <c r="L1199" s="182">
        <f t="shared" si="73"/>
        <v>0</v>
      </c>
      <c r="M1199" s="183">
        <f t="shared" si="74"/>
        <v>0</v>
      </c>
      <c r="N1199" s="182">
        <f t="shared" si="75"/>
        <v>0</v>
      </c>
      <c r="Q1199" s="184"/>
    </row>
    <row r="1200" spans="1:17" ht="12" customHeight="1" x14ac:dyDescent="0.2">
      <c r="A1200" s="188" t="s">
        <v>2239</v>
      </c>
      <c r="B1200" s="188" t="s">
        <v>2240</v>
      </c>
      <c r="C1200" s="188" t="s">
        <v>329</v>
      </c>
      <c r="D1200" s="189">
        <v>9.9</v>
      </c>
      <c r="E1200" s="188" t="s">
        <v>2151</v>
      </c>
      <c r="F1200" s="188" t="s">
        <v>2228</v>
      </c>
      <c r="G1200" s="188" t="s">
        <v>1973</v>
      </c>
      <c r="I1200" s="181">
        <f>SUMIFS(STIMA!$O$2:$O$48,STIMA!$G$2:$G$48,EP!I$1,STIMA!$E$2:$E$48,EP!$A1200)</f>
        <v>0</v>
      </c>
      <c r="J1200" s="182">
        <f t="shared" si="72"/>
        <v>0</v>
      </c>
      <c r="K1200" s="181">
        <f>SUMIFS(STIMA!$O$2:$O$48,STIMA!$G$2:$G$48,EP!K$1,STIMA!$E$2:$E$48,EP!$A1200)</f>
        <v>0</v>
      </c>
      <c r="L1200" s="182">
        <f t="shared" si="73"/>
        <v>0</v>
      </c>
      <c r="M1200" s="183">
        <f t="shared" si="74"/>
        <v>0</v>
      </c>
      <c r="N1200" s="182">
        <f t="shared" si="75"/>
        <v>0</v>
      </c>
      <c r="Q1200" s="184"/>
    </row>
    <row r="1201" spans="1:17" ht="12" customHeight="1" x14ac:dyDescent="0.2">
      <c r="A1201" s="188" t="s">
        <v>2241</v>
      </c>
      <c r="B1201" s="188" t="s">
        <v>2242</v>
      </c>
      <c r="C1201" s="190" t="s">
        <v>329</v>
      </c>
      <c r="D1201" s="189">
        <v>12.7</v>
      </c>
      <c r="E1201" s="188" t="s">
        <v>2151</v>
      </c>
      <c r="F1201" s="188" t="s">
        <v>2228</v>
      </c>
      <c r="G1201" s="188" t="s">
        <v>1973</v>
      </c>
      <c r="I1201" s="181">
        <f>SUMIFS(STIMA!$O$2:$O$48,STIMA!$G$2:$G$48,EP!I$1,STIMA!$E$2:$E$48,EP!$A1201)</f>
        <v>0</v>
      </c>
      <c r="J1201" s="182">
        <f t="shared" si="72"/>
        <v>0</v>
      </c>
      <c r="K1201" s="181">
        <f>SUMIFS(STIMA!$O$2:$O$48,STIMA!$G$2:$G$48,EP!K$1,STIMA!$E$2:$E$48,EP!$A1201)</f>
        <v>0</v>
      </c>
      <c r="L1201" s="182">
        <f t="shared" si="73"/>
        <v>0</v>
      </c>
      <c r="M1201" s="183">
        <f t="shared" si="74"/>
        <v>0</v>
      </c>
      <c r="N1201" s="182">
        <f t="shared" si="75"/>
        <v>0</v>
      </c>
      <c r="Q1201" s="184"/>
    </row>
    <row r="1202" spans="1:17" ht="12" customHeight="1" x14ac:dyDescent="0.2">
      <c r="A1202" s="188" t="s">
        <v>2243</v>
      </c>
      <c r="B1202" s="188" t="s">
        <v>2244</v>
      </c>
      <c r="C1202" s="188"/>
      <c r="D1202" s="189"/>
      <c r="E1202" s="188" t="s">
        <v>2151</v>
      </c>
      <c r="F1202" s="188" t="s">
        <v>2228</v>
      </c>
      <c r="G1202" s="188" t="s">
        <v>1973</v>
      </c>
      <c r="I1202" s="181">
        <f>SUMIFS(STIMA!$O$2:$O$48,STIMA!$G$2:$G$48,EP!I$1,STIMA!$E$2:$E$48,EP!$A1202)</f>
        <v>0</v>
      </c>
      <c r="J1202" s="182">
        <f t="shared" si="72"/>
        <v>0</v>
      </c>
      <c r="K1202" s="181">
        <f>SUMIFS(STIMA!$O$2:$O$48,STIMA!$G$2:$G$48,EP!K$1,STIMA!$E$2:$E$48,EP!$A1202)</f>
        <v>0</v>
      </c>
      <c r="L1202" s="182">
        <f t="shared" si="73"/>
        <v>0</v>
      </c>
      <c r="M1202" s="183">
        <f t="shared" si="74"/>
        <v>0</v>
      </c>
      <c r="N1202" s="182">
        <f t="shared" si="75"/>
        <v>0</v>
      </c>
      <c r="Q1202" s="184"/>
    </row>
    <row r="1203" spans="1:17" ht="12" customHeight="1" x14ac:dyDescent="0.2">
      <c r="A1203" s="188" t="s">
        <v>2245</v>
      </c>
      <c r="B1203" s="188" t="s">
        <v>2246</v>
      </c>
      <c r="C1203" s="188" t="s">
        <v>329</v>
      </c>
      <c r="D1203" s="189">
        <v>3.55</v>
      </c>
      <c r="E1203" s="188" t="s">
        <v>2151</v>
      </c>
      <c r="F1203" s="188" t="s">
        <v>2228</v>
      </c>
      <c r="G1203" s="188" t="s">
        <v>1973</v>
      </c>
      <c r="I1203" s="181">
        <f>SUMIFS(STIMA!$O$2:$O$48,STIMA!$G$2:$G$48,EP!I$1,STIMA!$E$2:$E$48,EP!$A1203)</f>
        <v>0</v>
      </c>
      <c r="J1203" s="182">
        <f t="shared" si="72"/>
        <v>0</v>
      </c>
      <c r="K1203" s="181">
        <f>SUMIFS(STIMA!$O$2:$O$48,STIMA!$G$2:$G$48,EP!K$1,STIMA!$E$2:$E$48,EP!$A1203)</f>
        <v>0</v>
      </c>
      <c r="L1203" s="182">
        <f t="shared" si="73"/>
        <v>0</v>
      </c>
      <c r="M1203" s="183">
        <f t="shared" si="74"/>
        <v>0</v>
      </c>
      <c r="N1203" s="182">
        <f t="shared" si="75"/>
        <v>0</v>
      </c>
      <c r="Q1203" s="184"/>
    </row>
    <row r="1204" spans="1:17" ht="12" customHeight="1" x14ac:dyDescent="0.2">
      <c r="A1204" s="188" t="s">
        <v>2247</v>
      </c>
      <c r="B1204" s="188" t="s">
        <v>2248</v>
      </c>
      <c r="C1204" s="188" t="s">
        <v>329</v>
      </c>
      <c r="D1204" s="189">
        <v>4</v>
      </c>
      <c r="E1204" s="188" t="s">
        <v>2151</v>
      </c>
      <c r="F1204" s="188" t="s">
        <v>2228</v>
      </c>
      <c r="G1204" s="188" t="s">
        <v>1973</v>
      </c>
      <c r="I1204" s="181">
        <f>SUMIFS(STIMA!$O$2:$O$48,STIMA!$G$2:$G$48,EP!I$1,STIMA!$E$2:$E$48,EP!$A1204)</f>
        <v>0</v>
      </c>
      <c r="J1204" s="182">
        <f t="shared" si="72"/>
        <v>0</v>
      </c>
      <c r="K1204" s="181">
        <f>SUMIFS(STIMA!$O$2:$O$48,STIMA!$G$2:$G$48,EP!K$1,STIMA!$E$2:$E$48,EP!$A1204)</f>
        <v>0</v>
      </c>
      <c r="L1204" s="182">
        <f t="shared" si="73"/>
        <v>0</v>
      </c>
      <c r="M1204" s="183">
        <f t="shared" si="74"/>
        <v>0</v>
      </c>
      <c r="N1204" s="182">
        <f t="shared" si="75"/>
        <v>0</v>
      </c>
      <c r="Q1204" s="184"/>
    </row>
    <row r="1205" spans="1:17" ht="12" customHeight="1" x14ac:dyDescent="0.2">
      <c r="A1205" s="188" t="s">
        <v>2249</v>
      </c>
      <c r="B1205" s="188" t="s">
        <v>2250</v>
      </c>
      <c r="C1205" s="188" t="s">
        <v>329</v>
      </c>
      <c r="D1205" s="189">
        <v>5.6</v>
      </c>
      <c r="E1205" s="188" t="s">
        <v>2151</v>
      </c>
      <c r="F1205" s="188" t="s">
        <v>2228</v>
      </c>
      <c r="G1205" s="188" t="s">
        <v>1973</v>
      </c>
      <c r="I1205" s="181">
        <f>SUMIFS(STIMA!$O$2:$O$48,STIMA!$G$2:$G$48,EP!I$1,STIMA!$E$2:$E$48,EP!$A1205)</f>
        <v>0</v>
      </c>
      <c r="J1205" s="182">
        <f t="shared" si="72"/>
        <v>0</v>
      </c>
      <c r="K1205" s="181">
        <f>SUMIFS(STIMA!$O$2:$O$48,STIMA!$G$2:$G$48,EP!K$1,STIMA!$E$2:$E$48,EP!$A1205)</f>
        <v>0</v>
      </c>
      <c r="L1205" s="182">
        <f t="shared" si="73"/>
        <v>0</v>
      </c>
      <c r="M1205" s="183">
        <f t="shared" si="74"/>
        <v>0</v>
      </c>
      <c r="N1205" s="182">
        <f t="shared" si="75"/>
        <v>0</v>
      </c>
      <c r="Q1205" s="184"/>
    </row>
    <row r="1206" spans="1:17" ht="12" customHeight="1" x14ac:dyDescent="0.2">
      <c r="A1206" s="188" t="s">
        <v>2251</v>
      </c>
      <c r="B1206" s="188" t="s">
        <v>2252</v>
      </c>
      <c r="C1206" s="188" t="s">
        <v>329</v>
      </c>
      <c r="D1206" s="189">
        <v>7</v>
      </c>
      <c r="E1206" s="188" t="s">
        <v>2151</v>
      </c>
      <c r="F1206" s="188" t="s">
        <v>2228</v>
      </c>
      <c r="G1206" s="188" t="s">
        <v>1973</v>
      </c>
      <c r="I1206" s="181">
        <f>SUMIFS(STIMA!$O$2:$O$48,STIMA!$G$2:$G$48,EP!I$1,STIMA!$E$2:$E$48,EP!$A1206)</f>
        <v>0</v>
      </c>
      <c r="J1206" s="182">
        <f t="shared" si="72"/>
        <v>0</v>
      </c>
      <c r="K1206" s="181">
        <f>SUMIFS(STIMA!$O$2:$O$48,STIMA!$G$2:$G$48,EP!K$1,STIMA!$E$2:$E$48,EP!$A1206)</f>
        <v>0</v>
      </c>
      <c r="L1206" s="182">
        <f t="shared" si="73"/>
        <v>0</v>
      </c>
      <c r="M1206" s="183">
        <f t="shared" si="74"/>
        <v>0</v>
      </c>
      <c r="N1206" s="182">
        <f t="shared" si="75"/>
        <v>0</v>
      </c>
      <c r="Q1206" s="184"/>
    </row>
    <row r="1207" spans="1:17" ht="12" customHeight="1" x14ac:dyDescent="0.2">
      <c r="A1207" s="188" t="s">
        <v>2253</v>
      </c>
      <c r="B1207" s="188" t="s">
        <v>2254</v>
      </c>
      <c r="C1207" s="188" t="s">
        <v>329</v>
      </c>
      <c r="D1207" s="189">
        <v>10.7</v>
      </c>
      <c r="E1207" s="188" t="s">
        <v>2151</v>
      </c>
      <c r="F1207" s="188" t="s">
        <v>2228</v>
      </c>
      <c r="G1207" s="188" t="s">
        <v>1973</v>
      </c>
      <c r="I1207" s="181">
        <f>SUMIFS(STIMA!$O$2:$O$48,STIMA!$G$2:$G$48,EP!I$1,STIMA!$E$2:$E$48,EP!$A1207)</f>
        <v>0</v>
      </c>
      <c r="J1207" s="182">
        <f t="shared" si="72"/>
        <v>0</v>
      </c>
      <c r="K1207" s="181">
        <f>SUMIFS(STIMA!$O$2:$O$48,STIMA!$G$2:$G$48,EP!K$1,STIMA!$E$2:$E$48,EP!$A1207)</f>
        <v>0</v>
      </c>
      <c r="L1207" s="182">
        <f t="shared" si="73"/>
        <v>0</v>
      </c>
      <c r="M1207" s="183">
        <f t="shared" si="74"/>
        <v>0</v>
      </c>
      <c r="N1207" s="182">
        <f t="shared" si="75"/>
        <v>0</v>
      </c>
      <c r="Q1207" s="184"/>
    </row>
    <row r="1208" spans="1:17" ht="12" customHeight="1" x14ac:dyDescent="0.2">
      <c r="A1208" s="188" t="s">
        <v>2255</v>
      </c>
      <c r="B1208" s="188" t="s">
        <v>2256</v>
      </c>
      <c r="C1208" s="188" t="s">
        <v>329</v>
      </c>
      <c r="D1208" s="189">
        <v>12.8</v>
      </c>
      <c r="E1208" s="188" t="s">
        <v>2151</v>
      </c>
      <c r="F1208" s="188" t="s">
        <v>2228</v>
      </c>
      <c r="G1208" s="188" t="s">
        <v>1973</v>
      </c>
      <c r="I1208" s="181">
        <f>SUMIFS(STIMA!$O$2:$O$48,STIMA!$G$2:$G$48,EP!I$1,STIMA!$E$2:$E$48,EP!$A1208)</f>
        <v>0</v>
      </c>
      <c r="J1208" s="182">
        <f t="shared" si="72"/>
        <v>0</v>
      </c>
      <c r="K1208" s="181">
        <f>SUMIFS(STIMA!$O$2:$O$48,STIMA!$G$2:$G$48,EP!K$1,STIMA!$E$2:$E$48,EP!$A1208)</f>
        <v>0</v>
      </c>
      <c r="L1208" s="182">
        <f t="shared" si="73"/>
        <v>0</v>
      </c>
      <c r="M1208" s="183">
        <f t="shared" si="74"/>
        <v>0</v>
      </c>
      <c r="N1208" s="182">
        <f t="shared" si="75"/>
        <v>0</v>
      </c>
      <c r="Q1208" s="184"/>
    </row>
    <row r="1209" spans="1:17" ht="12" customHeight="1" x14ac:dyDescent="0.2">
      <c r="A1209" s="188" t="s">
        <v>2257</v>
      </c>
      <c r="B1209" s="188" t="s">
        <v>2258</v>
      </c>
      <c r="C1209" s="188" t="s">
        <v>329</v>
      </c>
      <c r="D1209" s="189">
        <v>16.5</v>
      </c>
      <c r="E1209" s="188" t="s">
        <v>2151</v>
      </c>
      <c r="F1209" s="188" t="s">
        <v>2228</v>
      </c>
      <c r="G1209" s="188" t="s">
        <v>1973</v>
      </c>
      <c r="I1209" s="181">
        <f>SUMIFS(STIMA!$O$2:$O$48,STIMA!$G$2:$G$48,EP!I$1,STIMA!$E$2:$E$48,EP!$A1209)</f>
        <v>0</v>
      </c>
      <c r="J1209" s="182">
        <f t="shared" si="72"/>
        <v>0</v>
      </c>
      <c r="K1209" s="181">
        <f>SUMIFS(STIMA!$O$2:$O$48,STIMA!$G$2:$G$48,EP!K$1,STIMA!$E$2:$E$48,EP!$A1209)</f>
        <v>0</v>
      </c>
      <c r="L1209" s="182">
        <f t="shared" si="73"/>
        <v>0</v>
      </c>
      <c r="M1209" s="183">
        <f t="shared" si="74"/>
        <v>0</v>
      </c>
      <c r="N1209" s="182">
        <f t="shared" si="75"/>
        <v>0</v>
      </c>
      <c r="Q1209" s="184"/>
    </row>
    <row r="1210" spans="1:17" ht="12" customHeight="1" x14ac:dyDescent="0.2">
      <c r="A1210" s="188" t="s">
        <v>2259</v>
      </c>
      <c r="B1210" s="188" t="s">
        <v>2260</v>
      </c>
      <c r="C1210" s="188"/>
      <c r="D1210" s="189"/>
      <c r="E1210" s="188" t="s">
        <v>2151</v>
      </c>
      <c r="F1210" s="188" t="s">
        <v>2228</v>
      </c>
      <c r="G1210" s="188" t="s">
        <v>1973</v>
      </c>
      <c r="I1210" s="181">
        <f>SUMIFS(STIMA!$O$2:$O$48,STIMA!$G$2:$G$48,EP!I$1,STIMA!$E$2:$E$48,EP!$A1210)</f>
        <v>0</v>
      </c>
      <c r="J1210" s="182">
        <f t="shared" si="72"/>
        <v>0</v>
      </c>
      <c r="K1210" s="181">
        <f>SUMIFS(STIMA!$O$2:$O$48,STIMA!$G$2:$G$48,EP!K$1,STIMA!$E$2:$E$48,EP!$A1210)</f>
        <v>0</v>
      </c>
      <c r="L1210" s="182">
        <f t="shared" si="73"/>
        <v>0</v>
      </c>
      <c r="M1210" s="183">
        <f t="shared" si="74"/>
        <v>0</v>
      </c>
      <c r="N1210" s="182">
        <f t="shared" si="75"/>
        <v>0</v>
      </c>
      <c r="Q1210" s="184"/>
    </row>
    <row r="1211" spans="1:17" ht="12" customHeight="1" x14ac:dyDescent="0.2">
      <c r="A1211" s="188" t="s">
        <v>2261</v>
      </c>
      <c r="B1211" s="188" t="s">
        <v>2262</v>
      </c>
      <c r="C1211" s="188" t="s">
        <v>329</v>
      </c>
      <c r="D1211" s="189">
        <v>5.76</v>
      </c>
      <c r="E1211" s="188" t="s">
        <v>2151</v>
      </c>
      <c r="F1211" s="188" t="s">
        <v>2228</v>
      </c>
      <c r="G1211" s="188" t="s">
        <v>1973</v>
      </c>
      <c r="I1211" s="181">
        <f>SUMIFS(STIMA!$O$2:$O$48,STIMA!$G$2:$G$48,EP!I$1,STIMA!$E$2:$E$48,EP!$A1211)</f>
        <v>0</v>
      </c>
      <c r="J1211" s="182">
        <f t="shared" si="72"/>
        <v>0</v>
      </c>
      <c r="K1211" s="181">
        <f>SUMIFS(STIMA!$O$2:$O$48,STIMA!$G$2:$G$48,EP!K$1,STIMA!$E$2:$E$48,EP!$A1211)</f>
        <v>0</v>
      </c>
      <c r="L1211" s="182">
        <f t="shared" si="73"/>
        <v>0</v>
      </c>
      <c r="M1211" s="183">
        <f t="shared" si="74"/>
        <v>0</v>
      </c>
      <c r="N1211" s="182">
        <f t="shared" si="75"/>
        <v>0</v>
      </c>
      <c r="Q1211" s="184"/>
    </row>
    <row r="1212" spans="1:17" ht="12" customHeight="1" x14ac:dyDescent="0.2">
      <c r="A1212" s="188" t="s">
        <v>2263</v>
      </c>
      <c r="B1212" s="188" t="s">
        <v>2264</v>
      </c>
      <c r="C1212" s="190" t="s">
        <v>329</v>
      </c>
      <c r="D1212" s="189">
        <v>6.4</v>
      </c>
      <c r="E1212" s="188" t="s">
        <v>2151</v>
      </c>
      <c r="F1212" s="188" t="s">
        <v>2228</v>
      </c>
      <c r="G1212" s="188" t="s">
        <v>1973</v>
      </c>
      <c r="I1212" s="181">
        <f>SUMIFS(STIMA!$O$2:$O$48,STIMA!$G$2:$G$48,EP!I$1,STIMA!$E$2:$E$48,EP!$A1212)</f>
        <v>0</v>
      </c>
      <c r="J1212" s="182">
        <f t="shared" si="72"/>
        <v>0</v>
      </c>
      <c r="K1212" s="181">
        <f>SUMIFS(STIMA!$O$2:$O$48,STIMA!$G$2:$G$48,EP!K$1,STIMA!$E$2:$E$48,EP!$A1212)</f>
        <v>0</v>
      </c>
      <c r="L1212" s="182">
        <f t="shared" si="73"/>
        <v>0</v>
      </c>
      <c r="M1212" s="183">
        <f t="shared" si="74"/>
        <v>0</v>
      </c>
      <c r="N1212" s="182">
        <f t="shared" si="75"/>
        <v>0</v>
      </c>
      <c r="Q1212" s="184"/>
    </row>
    <row r="1213" spans="1:17" ht="12" customHeight="1" x14ac:dyDescent="0.2">
      <c r="A1213" s="188" t="s">
        <v>2265</v>
      </c>
      <c r="B1213" s="188" t="s">
        <v>2266</v>
      </c>
      <c r="C1213" s="188" t="s">
        <v>329</v>
      </c>
      <c r="D1213" s="189">
        <v>7.4</v>
      </c>
      <c r="E1213" s="188" t="s">
        <v>2151</v>
      </c>
      <c r="F1213" s="188" t="s">
        <v>2228</v>
      </c>
      <c r="G1213" s="188" t="s">
        <v>1973</v>
      </c>
      <c r="I1213" s="181">
        <f>SUMIFS(STIMA!$O$2:$O$48,STIMA!$G$2:$G$48,EP!I$1,STIMA!$E$2:$E$48,EP!$A1213)</f>
        <v>0</v>
      </c>
      <c r="J1213" s="182">
        <f t="shared" si="72"/>
        <v>0</v>
      </c>
      <c r="K1213" s="181">
        <f>SUMIFS(STIMA!$O$2:$O$48,STIMA!$G$2:$G$48,EP!K$1,STIMA!$E$2:$E$48,EP!$A1213)</f>
        <v>0</v>
      </c>
      <c r="L1213" s="182">
        <f t="shared" si="73"/>
        <v>0</v>
      </c>
      <c r="M1213" s="183">
        <f t="shared" si="74"/>
        <v>0</v>
      </c>
      <c r="N1213" s="182">
        <f t="shared" si="75"/>
        <v>0</v>
      </c>
      <c r="Q1213" s="186"/>
    </row>
    <row r="1214" spans="1:17" ht="12" customHeight="1" x14ac:dyDescent="0.2">
      <c r="A1214" s="188" t="s">
        <v>2267</v>
      </c>
      <c r="B1214" s="188" t="s">
        <v>2268</v>
      </c>
      <c r="C1214" s="188" t="s">
        <v>329</v>
      </c>
      <c r="D1214" s="189">
        <v>8.9</v>
      </c>
      <c r="E1214" s="188" t="s">
        <v>2151</v>
      </c>
      <c r="F1214" s="188" t="s">
        <v>2228</v>
      </c>
      <c r="G1214" s="188" t="s">
        <v>1973</v>
      </c>
      <c r="I1214" s="181">
        <f>SUMIFS(STIMA!$O$2:$O$48,STIMA!$G$2:$G$48,EP!I$1,STIMA!$E$2:$E$48,EP!$A1214)</f>
        <v>0</v>
      </c>
      <c r="J1214" s="182">
        <f t="shared" si="72"/>
        <v>0</v>
      </c>
      <c r="K1214" s="181">
        <f>SUMIFS(STIMA!$O$2:$O$48,STIMA!$G$2:$G$48,EP!K$1,STIMA!$E$2:$E$48,EP!$A1214)</f>
        <v>0</v>
      </c>
      <c r="L1214" s="182">
        <f t="shared" si="73"/>
        <v>0</v>
      </c>
      <c r="M1214" s="183">
        <f t="shared" si="74"/>
        <v>0</v>
      </c>
      <c r="N1214" s="182">
        <f t="shared" si="75"/>
        <v>0</v>
      </c>
      <c r="Q1214" s="184"/>
    </row>
    <row r="1215" spans="1:17" ht="12" customHeight="1" x14ac:dyDescent="0.2">
      <c r="A1215" s="188" t="s">
        <v>2269</v>
      </c>
      <c r="B1215" s="188" t="s">
        <v>2270</v>
      </c>
      <c r="C1215" s="188" t="s">
        <v>329</v>
      </c>
      <c r="D1215" s="189">
        <v>10.199999999999999</v>
      </c>
      <c r="E1215" s="188" t="s">
        <v>2151</v>
      </c>
      <c r="F1215" s="188" t="s">
        <v>2228</v>
      </c>
      <c r="G1215" s="188" t="s">
        <v>1973</v>
      </c>
      <c r="I1215" s="181">
        <f>SUMIFS(STIMA!$O$2:$O$48,STIMA!$G$2:$G$48,EP!I$1,STIMA!$E$2:$E$48,EP!$A1215)</f>
        <v>0</v>
      </c>
      <c r="J1215" s="182">
        <f t="shared" si="72"/>
        <v>0</v>
      </c>
      <c r="K1215" s="181">
        <f>SUMIFS(STIMA!$O$2:$O$48,STIMA!$G$2:$G$48,EP!K$1,STIMA!$E$2:$E$48,EP!$A1215)</f>
        <v>0</v>
      </c>
      <c r="L1215" s="182">
        <f t="shared" si="73"/>
        <v>0</v>
      </c>
      <c r="M1215" s="183">
        <f t="shared" si="74"/>
        <v>0</v>
      </c>
      <c r="N1215" s="182">
        <f t="shared" si="75"/>
        <v>0</v>
      </c>
      <c r="Q1215" s="184"/>
    </row>
    <row r="1216" spans="1:17" ht="12" customHeight="1" x14ac:dyDescent="0.2">
      <c r="A1216" s="188" t="s">
        <v>2271</v>
      </c>
      <c r="B1216" s="188" t="s">
        <v>2272</v>
      </c>
      <c r="C1216" s="188" t="s">
        <v>329</v>
      </c>
      <c r="D1216" s="189">
        <v>16.5</v>
      </c>
      <c r="E1216" s="188" t="s">
        <v>2151</v>
      </c>
      <c r="F1216" s="188" t="s">
        <v>2228</v>
      </c>
      <c r="G1216" s="188" t="s">
        <v>1973</v>
      </c>
      <c r="I1216" s="181">
        <f>SUMIFS(STIMA!$O$2:$O$48,STIMA!$G$2:$G$48,EP!I$1,STIMA!$E$2:$E$48,EP!$A1216)</f>
        <v>0</v>
      </c>
      <c r="J1216" s="182">
        <f t="shared" si="72"/>
        <v>0</v>
      </c>
      <c r="K1216" s="181">
        <f>SUMIFS(STIMA!$O$2:$O$48,STIMA!$G$2:$G$48,EP!K$1,STIMA!$E$2:$E$48,EP!$A1216)</f>
        <v>0</v>
      </c>
      <c r="L1216" s="182">
        <f t="shared" si="73"/>
        <v>0</v>
      </c>
      <c r="M1216" s="183">
        <f t="shared" si="74"/>
        <v>0</v>
      </c>
      <c r="N1216" s="182">
        <f t="shared" si="75"/>
        <v>0</v>
      </c>
      <c r="Q1216" s="186"/>
    </row>
    <row r="1217" spans="1:17" ht="12" customHeight="1" x14ac:dyDescent="0.2">
      <c r="A1217" s="188" t="s">
        <v>2273</v>
      </c>
      <c r="B1217" s="188" t="s">
        <v>2274</v>
      </c>
      <c r="C1217" s="188" t="s">
        <v>329</v>
      </c>
      <c r="D1217" s="189">
        <v>21.17</v>
      </c>
      <c r="E1217" s="188" t="s">
        <v>2151</v>
      </c>
      <c r="F1217" s="188" t="s">
        <v>2228</v>
      </c>
      <c r="G1217" s="188" t="s">
        <v>1973</v>
      </c>
      <c r="I1217" s="181">
        <f>SUMIFS(STIMA!$O$2:$O$48,STIMA!$G$2:$G$48,EP!I$1,STIMA!$E$2:$E$48,EP!$A1217)</f>
        <v>0</v>
      </c>
      <c r="J1217" s="182">
        <f t="shared" si="72"/>
        <v>0</v>
      </c>
      <c r="K1217" s="181">
        <f>SUMIFS(STIMA!$O$2:$O$48,STIMA!$G$2:$G$48,EP!K$1,STIMA!$E$2:$E$48,EP!$A1217)</f>
        <v>0</v>
      </c>
      <c r="L1217" s="182">
        <f t="shared" si="73"/>
        <v>0</v>
      </c>
      <c r="M1217" s="183">
        <f t="shared" si="74"/>
        <v>0</v>
      </c>
      <c r="N1217" s="182">
        <f t="shared" si="75"/>
        <v>0</v>
      </c>
      <c r="Q1217" s="184"/>
    </row>
    <row r="1218" spans="1:17" ht="12" customHeight="1" x14ac:dyDescent="0.2">
      <c r="A1218" s="188" t="s">
        <v>2275</v>
      </c>
      <c r="B1218" s="188" t="s">
        <v>2276</v>
      </c>
      <c r="C1218" s="190"/>
      <c r="D1218" s="189"/>
      <c r="E1218" s="188" t="s">
        <v>2151</v>
      </c>
      <c r="F1218" s="188" t="s">
        <v>2228</v>
      </c>
      <c r="G1218" s="188" t="s">
        <v>1973</v>
      </c>
      <c r="I1218" s="181">
        <f>SUMIFS(STIMA!$O$2:$O$48,STIMA!$G$2:$G$48,EP!I$1,STIMA!$E$2:$E$48,EP!$A1218)</f>
        <v>0</v>
      </c>
      <c r="J1218" s="182">
        <f t="shared" ref="J1218:J1281" si="76">I1218/$J$1</f>
        <v>0</v>
      </c>
      <c r="K1218" s="181">
        <f>SUMIFS(STIMA!$O$2:$O$48,STIMA!$G$2:$G$48,EP!K$1,STIMA!$E$2:$E$48,EP!$A1218)</f>
        <v>0</v>
      </c>
      <c r="L1218" s="182">
        <f t="shared" ref="L1218:L1281" si="77">K1218/$L$1</f>
        <v>0</v>
      </c>
      <c r="M1218" s="183">
        <f t="shared" ref="M1218:M1281" si="78">I1218+K1218</f>
        <v>0</v>
      </c>
      <c r="N1218" s="182">
        <f t="shared" ref="N1218:N1281" si="79">M1218/$N$1</f>
        <v>0</v>
      </c>
      <c r="Q1218" s="184"/>
    </row>
    <row r="1219" spans="1:17" ht="12" customHeight="1" x14ac:dyDescent="0.2">
      <c r="A1219" s="188" t="s">
        <v>3624</v>
      </c>
      <c r="B1219" s="188" t="s">
        <v>3625</v>
      </c>
      <c r="C1219" s="188" t="s">
        <v>329</v>
      </c>
      <c r="D1219" s="189">
        <v>1.46</v>
      </c>
      <c r="E1219" s="188" t="s">
        <v>2151</v>
      </c>
      <c r="F1219" s="188" t="s">
        <v>2228</v>
      </c>
      <c r="G1219" s="188" t="s">
        <v>1973</v>
      </c>
      <c r="I1219" s="181">
        <f>SUMIFS(STIMA!$O$2:$O$48,STIMA!$G$2:$G$48,EP!I$1,STIMA!$E$2:$E$48,EP!$A1219)</f>
        <v>0</v>
      </c>
      <c r="J1219" s="182">
        <f t="shared" si="76"/>
        <v>0</v>
      </c>
      <c r="K1219" s="181">
        <f>SUMIFS(STIMA!$O$2:$O$48,STIMA!$G$2:$G$48,EP!K$1,STIMA!$E$2:$E$48,EP!$A1219)</f>
        <v>0</v>
      </c>
      <c r="L1219" s="182">
        <f t="shared" si="77"/>
        <v>0</v>
      </c>
      <c r="M1219" s="183">
        <f t="shared" si="78"/>
        <v>0</v>
      </c>
      <c r="N1219" s="182">
        <f t="shared" si="79"/>
        <v>0</v>
      </c>
      <c r="Q1219" s="184"/>
    </row>
    <row r="1220" spans="1:17" ht="12" customHeight="1" x14ac:dyDescent="0.2">
      <c r="A1220" s="188" t="s">
        <v>3626</v>
      </c>
      <c r="B1220" s="188" t="s">
        <v>3627</v>
      </c>
      <c r="C1220" s="188" t="s">
        <v>329</v>
      </c>
      <c r="D1220" s="189">
        <v>1.83</v>
      </c>
      <c r="E1220" s="188" t="s">
        <v>2151</v>
      </c>
      <c r="F1220" s="188" t="s">
        <v>2228</v>
      </c>
      <c r="G1220" s="188" t="s">
        <v>1973</v>
      </c>
      <c r="I1220" s="181">
        <f>SUMIFS(STIMA!$O$2:$O$48,STIMA!$G$2:$G$48,EP!I$1,STIMA!$E$2:$E$48,EP!$A1220)</f>
        <v>0</v>
      </c>
      <c r="J1220" s="182">
        <f t="shared" si="76"/>
        <v>0</v>
      </c>
      <c r="K1220" s="181">
        <f>SUMIFS(STIMA!$O$2:$O$48,STIMA!$G$2:$G$48,EP!K$1,STIMA!$E$2:$E$48,EP!$A1220)</f>
        <v>0</v>
      </c>
      <c r="L1220" s="182">
        <f t="shared" si="77"/>
        <v>0</v>
      </c>
      <c r="M1220" s="183">
        <f t="shared" si="78"/>
        <v>0</v>
      </c>
      <c r="N1220" s="182">
        <f t="shared" si="79"/>
        <v>0</v>
      </c>
      <c r="Q1220" s="184"/>
    </row>
    <row r="1221" spans="1:17" ht="12" customHeight="1" x14ac:dyDescent="0.2">
      <c r="A1221" s="188" t="s">
        <v>2277</v>
      </c>
      <c r="B1221" s="188" t="s">
        <v>2278</v>
      </c>
      <c r="C1221" s="188" t="s">
        <v>329</v>
      </c>
      <c r="D1221" s="189">
        <v>3.68</v>
      </c>
      <c r="E1221" s="188" t="s">
        <v>2151</v>
      </c>
      <c r="F1221" s="188" t="s">
        <v>2228</v>
      </c>
      <c r="G1221" s="188" t="s">
        <v>1973</v>
      </c>
      <c r="I1221" s="181">
        <f>SUMIFS(STIMA!$O$2:$O$48,STIMA!$G$2:$G$48,EP!I$1,STIMA!$E$2:$E$48,EP!$A1221)</f>
        <v>0</v>
      </c>
      <c r="J1221" s="182">
        <f t="shared" si="76"/>
        <v>0</v>
      </c>
      <c r="K1221" s="181">
        <f>SUMIFS(STIMA!$O$2:$O$48,STIMA!$G$2:$G$48,EP!K$1,STIMA!$E$2:$E$48,EP!$A1221)</f>
        <v>0</v>
      </c>
      <c r="L1221" s="182">
        <f t="shared" si="77"/>
        <v>0</v>
      </c>
      <c r="M1221" s="183">
        <f t="shared" si="78"/>
        <v>0</v>
      </c>
      <c r="N1221" s="182">
        <f t="shared" si="79"/>
        <v>0</v>
      </c>
      <c r="Q1221" s="184"/>
    </row>
    <row r="1222" spans="1:17" ht="12" customHeight="1" x14ac:dyDescent="0.2">
      <c r="A1222" s="188" t="s">
        <v>2279</v>
      </c>
      <c r="B1222" s="188" t="s">
        <v>2280</v>
      </c>
      <c r="C1222" s="188" t="s">
        <v>427</v>
      </c>
      <c r="D1222" s="189">
        <v>116.55</v>
      </c>
      <c r="E1222" s="188" t="s">
        <v>2151</v>
      </c>
      <c r="F1222" s="188" t="s">
        <v>2281</v>
      </c>
      <c r="G1222" s="188" t="s">
        <v>1973</v>
      </c>
      <c r="I1222" s="181">
        <f>SUMIFS(STIMA!$O$2:$O$48,STIMA!$G$2:$G$48,EP!I$1,STIMA!$E$2:$E$48,EP!$A1222)</f>
        <v>0</v>
      </c>
      <c r="J1222" s="182">
        <f t="shared" si="76"/>
        <v>0</v>
      </c>
      <c r="K1222" s="181">
        <f>SUMIFS(STIMA!$O$2:$O$48,STIMA!$G$2:$G$48,EP!K$1,STIMA!$E$2:$E$48,EP!$A1222)</f>
        <v>0</v>
      </c>
      <c r="L1222" s="182">
        <f t="shared" si="77"/>
        <v>0</v>
      </c>
      <c r="M1222" s="183">
        <f t="shared" si="78"/>
        <v>0</v>
      </c>
      <c r="N1222" s="182">
        <f t="shared" si="79"/>
        <v>0</v>
      </c>
      <c r="Q1222" s="184"/>
    </row>
    <row r="1223" spans="1:17" ht="12" customHeight="1" x14ac:dyDescent="0.2">
      <c r="A1223" s="188" t="s">
        <v>2282</v>
      </c>
      <c r="B1223" s="188" t="s">
        <v>2102</v>
      </c>
      <c r="C1223" s="188"/>
      <c r="D1223" s="189"/>
      <c r="E1223" s="188" t="s">
        <v>2151</v>
      </c>
      <c r="F1223" s="188" t="s">
        <v>2283</v>
      </c>
      <c r="G1223" s="188" t="s">
        <v>1973</v>
      </c>
      <c r="I1223" s="181">
        <f>SUMIFS(STIMA!$O$2:$O$48,STIMA!$G$2:$G$48,EP!I$1,STIMA!$E$2:$E$48,EP!$A1223)</f>
        <v>0</v>
      </c>
      <c r="J1223" s="182">
        <f t="shared" si="76"/>
        <v>0</v>
      </c>
      <c r="K1223" s="181">
        <f>SUMIFS(STIMA!$O$2:$O$48,STIMA!$G$2:$G$48,EP!K$1,STIMA!$E$2:$E$48,EP!$A1223)</f>
        <v>0</v>
      </c>
      <c r="L1223" s="182">
        <f t="shared" si="77"/>
        <v>0</v>
      </c>
      <c r="M1223" s="183">
        <f t="shared" si="78"/>
        <v>0</v>
      </c>
      <c r="N1223" s="182">
        <f t="shared" si="79"/>
        <v>0</v>
      </c>
      <c r="Q1223" s="184"/>
    </row>
    <row r="1224" spans="1:17" ht="12" customHeight="1" x14ac:dyDescent="0.2">
      <c r="A1224" s="188" t="s">
        <v>2284</v>
      </c>
      <c r="B1224" s="188" t="s">
        <v>2285</v>
      </c>
      <c r="C1224" s="188" t="s">
        <v>427</v>
      </c>
      <c r="D1224" s="189">
        <v>465.5</v>
      </c>
      <c r="E1224" s="188" t="s">
        <v>2151</v>
      </c>
      <c r="F1224" s="188" t="s">
        <v>2283</v>
      </c>
      <c r="G1224" s="188" t="s">
        <v>1973</v>
      </c>
      <c r="I1224" s="181">
        <f>SUMIFS(STIMA!$O$2:$O$48,STIMA!$G$2:$G$48,EP!I$1,STIMA!$E$2:$E$48,EP!$A1224)</f>
        <v>0</v>
      </c>
      <c r="J1224" s="182">
        <f t="shared" si="76"/>
        <v>0</v>
      </c>
      <c r="K1224" s="181">
        <f>SUMIFS(STIMA!$O$2:$O$48,STIMA!$G$2:$G$48,EP!K$1,STIMA!$E$2:$E$48,EP!$A1224)</f>
        <v>0</v>
      </c>
      <c r="L1224" s="182">
        <f t="shared" si="77"/>
        <v>0</v>
      </c>
      <c r="M1224" s="183">
        <f t="shared" si="78"/>
        <v>0</v>
      </c>
      <c r="N1224" s="182">
        <f t="shared" si="79"/>
        <v>0</v>
      </c>
      <c r="Q1224" s="184"/>
    </row>
    <row r="1225" spans="1:17" ht="12" customHeight="1" x14ac:dyDescent="0.2">
      <c r="A1225" s="188" t="s">
        <v>2286</v>
      </c>
      <c r="B1225" s="188" t="s">
        <v>2287</v>
      </c>
      <c r="C1225" s="188" t="s">
        <v>427</v>
      </c>
      <c r="D1225" s="189">
        <v>387</v>
      </c>
      <c r="E1225" s="188" t="s">
        <v>2151</v>
      </c>
      <c r="F1225" s="188" t="s">
        <v>2283</v>
      </c>
      <c r="G1225" s="188" t="s">
        <v>1973</v>
      </c>
      <c r="I1225" s="181">
        <f>SUMIFS(STIMA!$O$2:$O$48,STIMA!$G$2:$G$48,EP!I$1,STIMA!$E$2:$E$48,EP!$A1225)</f>
        <v>0</v>
      </c>
      <c r="J1225" s="182">
        <f t="shared" si="76"/>
        <v>0</v>
      </c>
      <c r="K1225" s="181">
        <f>SUMIFS(STIMA!$O$2:$O$48,STIMA!$G$2:$G$48,EP!K$1,STIMA!$E$2:$E$48,EP!$A1225)</f>
        <v>0</v>
      </c>
      <c r="L1225" s="182">
        <f t="shared" si="77"/>
        <v>0</v>
      </c>
      <c r="M1225" s="183">
        <f t="shared" si="78"/>
        <v>0</v>
      </c>
      <c r="N1225" s="182">
        <f t="shared" si="79"/>
        <v>0</v>
      </c>
      <c r="Q1225" s="184"/>
    </row>
    <row r="1226" spans="1:17" ht="12" customHeight="1" x14ac:dyDescent="0.2">
      <c r="A1226" s="188" t="s">
        <v>2288</v>
      </c>
      <c r="B1226" s="188" t="s">
        <v>2289</v>
      </c>
      <c r="C1226" s="188" t="s">
        <v>427</v>
      </c>
      <c r="D1226" s="189">
        <v>578</v>
      </c>
      <c r="E1226" s="188" t="s">
        <v>2151</v>
      </c>
      <c r="F1226" s="188" t="s">
        <v>2283</v>
      </c>
      <c r="G1226" s="188" t="s">
        <v>1973</v>
      </c>
      <c r="I1226" s="181">
        <f>SUMIFS(STIMA!$O$2:$O$48,STIMA!$G$2:$G$48,EP!I$1,STIMA!$E$2:$E$48,EP!$A1226)</f>
        <v>0</v>
      </c>
      <c r="J1226" s="182">
        <f t="shared" si="76"/>
        <v>0</v>
      </c>
      <c r="K1226" s="181">
        <f>SUMIFS(STIMA!$O$2:$O$48,STIMA!$G$2:$G$48,EP!K$1,STIMA!$E$2:$E$48,EP!$A1226)</f>
        <v>0</v>
      </c>
      <c r="L1226" s="182">
        <f t="shared" si="77"/>
        <v>0</v>
      </c>
      <c r="M1226" s="183">
        <f t="shared" si="78"/>
        <v>0</v>
      </c>
      <c r="N1226" s="182">
        <f t="shared" si="79"/>
        <v>0</v>
      </c>
      <c r="Q1226" s="184"/>
    </row>
    <row r="1227" spans="1:17" ht="12" customHeight="1" x14ac:dyDescent="0.2">
      <c r="A1227" s="188" t="s">
        <v>2290</v>
      </c>
      <c r="B1227" s="188" t="s">
        <v>2291</v>
      </c>
      <c r="C1227" s="188" t="s">
        <v>427</v>
      </c>
      <c r="D1227" s="189">
        <v>724.5</v>
      </c>
      <c r="E1227" s="188" t="s">
        <v>2151</v>
      </c>
      <c r="F1227" s="188" t="s">
        <v>2283</v>
      </c>
      <c r="G1227" s="188" t="s">
        <v>1973</v>
      </c>
      <c r="I1227" s="181">
        <f>SUMIFS(STIMA!$O$2:$O$48,STIMA!$G$2:$G$48,EP!I$1,STIMA!$E$2:$E$48,EP!$A1227)</f>
        <v>0</v>
      </c>
      <c r="J1227" s="182">
        <f t="shared" si="76"/>
        <v>0</v>
      </c>
      <c r="K1227" s="181">
        <f>SUMIFS(STIMA!$O$2:$O$48,STIMA!$G$2:$G$48,EP!K$1,STIMA!$E$2:$E$48,EP!$A1227)</f>
        <v>0</v>
      </c>
      <c r="L1227" s="182">
        <f t="shared" si="77"/>
        <v>0</v>
      </c>
      <c r="M1227" s="183">
        <f t="shared" si="78"/>
        <v>0</v>
      </c>
      <c r="N1227" s="182">
        <f t="shared" si="79"/>
        <v>0</v>
      </c>
      <c r="Q1227" s="184"/>
    </row>
    <row r="1228" spans="1:17" ht="12" customHeight="1" x14ac:dyDescent="0.2">
      <c r="A1228" s="188" t="s">
        <v>2292</v>
      </c>
      <c r="B1228" s="188" t="s">
        <v>2117</v>
      </c>
      <c r="C1228" s="190"/>
      <c r="D1228" s="189"/>
      <c r="E1228" s="188" t="s">
        <v>2151</v>
      </c>
      <c r="F1228" s="188" t="s">
        <v>2283</v>
      </c>
      <c r="G1228" s="188" t="s">
        <v>1973</v>
      </c>
      <c r="I1228" s="181">
        <f>SUMIFS(STIMA!$O$2:$O$48,STIMA!$G$2:$G$48,EP!I$1,STIMA!$E$2:$E$48,EP!$A1228)</f>
        <v>0</v>
      </c>
      <c r="J1228" s="182">
        <f t="shared" si="76"/>
        <v>0</v>
      </c>
      <c r="K1228" s="181">
        <f>SUMIFS(STIMA!$O$2:$O$48,STIMA!$G$2:$G$48,EP!K$1,STIMA!$E$2:$E$48,EP!$A1228)</f>
        <v>0</v>
      </c>
      <c r="L1228" s="182">
        <f t="shared" si="77"/>
        <v>0</v>
      </c>
      <c r="M1228" s="183">
        <f t="shared" si="78"/>
        <v>0</v>
      </c>
      <c r="N1228" s="182">
        <f t="shared" si="79"/>
        <v>0</v>
      </c>
      <c r="Q1228" s="184"/>
    </row>
    <row r="1229" spans="1:17" ht="12" customHeight="1" x14ac:dyDescent="0.2">
      <c r="A1229" s="188" t="s">
        <v>2293</v>
      </c>
      <c r="B1229" s="188" t="s">
        <v>2294</v>
      </c>
      <c r="C1229" s="188" t="s">
        <v>427</v>
      </c>
      <c r="D1229" s="189">
        <v>964</v>
      </c>
      <c r="E1229" s="188" t="s">
        <v>2151</v>
      </c>
      <c r="F1229" s="188" t="s">
        <v>2283</v>
      </c>
      <c r="G1229" s="188" t="s">
        <v>1973</v>
      </c>
      <c r="I1229" s="181">
        <f>SUMIFS(STIMA!$O$2:$O$48,STIMA!$G$2:$G$48,EP!I$1,STIMA!$E$2:$E$48,EP!$A1229)</f>
        <v>0</v>
      </c>
      <c r="J1229" s="182">
        <f t="shared" si="76"/>
        <v>0</v>
      </c>
      <c r="K1229" s="181">
        <f>SUMIFS(STIMA!$O$2:$O$48,STIMA!$G$2:$G$48,EP!K$1,STIMA!$E$2:$E$48,EP!$A1229)</f>
        <v>0</v>
      </c>
      <c r="L1229" s="182">
        <f t="shared" si="77"/>
        <v>0</v>
      </c>
      <c r="M1229" s="183">
        <f t="shared" si="78"/>
        <v>0</v>
      </c>
      <c r="N1229" s="182">
        <f t="shared" si="79"/>
        <v>0</v>
      </c>
      <c r="Q1229" s="184"/>
    </row>
    <row r="1230" spans="1:17" ht="12" customHeight="1" x14ac:dyDescent="0.2">
      <c r="A1230" s="188" t="s">
        <v>2295</v>
      </c>
      <c r="B1230" s="188" t="s">
        <v>2296</v>
      </c>
      <c r="C1230" s="188" t="s">
        <v>427</v>
      </c>
      <c r="D1230" s="189">
        <v>1012</v>
      </c>
      <c r="E1230" s="188" t="s">
        <v>2151</v>
      </c>
      <c r="F1230" s="188" t="s">
        <v>2283</v>
      </c>
      <c r="G1230" s="188" t="s">
        <v>1973</v>
      </c>
      <c r="I1230" s="181">
        <f>SUMIFS(STIMA!$O$2:$O$48,STIMA!$G$2:$G$48,EP!I$1,STIMA!$E$2:$E$48,EP!$A1230)</f>
        <v>0</v>
      </c>
      <c r="J1230" s="182">
        <f t="shared" si="76"/>
        <v>0</v>
      </c>
      <c r="K1230" s="181">
        <f>SUMIFS(STIMA!$O$2:$O$48,STIMA!$G$2:$G$48,EP!K$1,STIMA!$E$2:$E$48,EP!$A1230)</f>
        <v>0</v>
      </c>
      <c r="L1230" s="182">
        <f t="shared" si="77"/>
        <v>0</v>
      </c>
      <c r="M1230" s="183">
        <f t="shared" si="78"/>
        <v>0</v>
      </c>
      <c r="N1230" s="182">
        <f t="shared" si="79"/>
        <v>0</v>
      </c>
      <c r="Q1230" s="184"/>
    </row>
    <row r="1231" spans="1:17" ht="12" customHeight="1" x14ac:dyDescent="0.2">
      <c r="A1231" s="188" t="s">
        <v>2297</v>
      </c>
      <c r="B1231" s="188" t="s">
        <v>2298</v>
      </c>
      <c r="C1231" s="188" t="s">
        <v>427</v>
      </c>
      <c r="D1231" s="189">
        <v>964</v>
      </c>
      <c r="E1231" s="188" t="s">
        <v>2151</v>
      </c>
      <c r="F1231" s="188" t="s">
        <v>2283</v>
      </c>
      <c r="G1231" s="188" t="s">
        <v>1973</v>
      </c>
      <c r="I1231" s="181">
        <f>SUMIFS(STIMA!$O$2:$O$48,STIMA!$G$2:$G$48,EP!I$1,STIMA!$E$2:$E$48,EP!$A1231)</f>
        <v>0</v>
      </c>
      <c r="J1231" s="182">
        <f t="shared" si="76"/>
        <v>0</v>
      </c>
      <c r="K1231" s="181">
        <f>SUMIFS(STIMA!$O$2:$O$48,STIMA!$G$2:$G$48,EP!K$1,STIMA!$E$2:$E$48,EP!$A1231)</f>
        <v>0</v>
      </c>
      <c r="L1231" s="182">
        <f t="shared" si="77"/>
        <v>0</v>
      </c>
      <c r="M1231" s="183">
        <f t="shared" si="78"/>
        <v>0</v>
      </c>
      <c r="N1231" s="182">
        <f t="shared" si="79"/>
        <v>0</v>
      </c>
      <c r="Q1231" s="184"/>
    </row>
    <row r="1232" spans="1:17" ht="12" customHeight="1" x14ac:dyDescent="0.2">
      <c r="A1232" s="188" t="s">
        <v>3628</v>
      </c>
      <c r="B1232" s="188" t="s">
        <v>3629</v>
      </c>
      <c r="C1232" s="188" t="s">
        <v>427</v>
      </c>
      <c r="D1232" s="189">
        <v>758.8</v>
      </c>
      <c r="E1232" s="188" t="s">
        <v>2151</v>
      </c>
      <c r="F1232" s="188" t="s">
        <v>2283</v>
      </c>
      <c r="G1232" s="188" t="s">
        <v>1973</v>
      </c>
      <c r="I1232" s="181">
        <f>SUMIFS(STIMA!$O$2:$O$48,STIMA!$G$2:$G$48,EP!I$1,STIMA!$E$2:$E$48,EP!$A1232)</f>
        <v>0</v>
      </c>
      <c r="J1232" s="182">
        <f t="shared" si="76"/>
        <v>0</v>
      </c>
      <c r="K1232" s="181">
        <f>SUMIFS(STIMA!$O$2:$O$48,STIMA!$G$2:$G$48,EP!K$1,STIMA!$E$2:$E$48,EP!$A1232)</f>
        <v>0</v>
      </c>
      <c r="L1232" s="182">
        <f t="shared" si="77"/>
        <v>0</v>
      </c>
      <c r="M1232" s="183">
        <f t="shared" si="78"/>
        <v>0</v>
      </c>
      <c r="N1232" s="182">
        <f t="shared" si="79"/>
        <v>0</v>
      </c>
      <c r="Q1232" s="184"/>
    </row>
    <row r="1233" spans="1:17" ht="12" customHeight="1" x14ac:dyDescent="0.2">
      <c r="A1233" s="188" t="s">
        <v>3630</v>
      </c>
      <c r="B1233" s="188" t="s">
        <v>3631</v>
      </c>
      <c r="C1233" s="188" t="s">
        <v>427</v>
      </c>
      <c r="D1233" s="189">
        <v>688.1</v>
      </c>
      <c r="E1233" s="188" t="s">
        <v>2151</v>
      </c>
      <c r="F1233" s="188" t="s">
        <v>2283</v>
      </c>
      <c r="G1233" s="188" t="s">
        <v>1973</v>
      </c>
      <c r="I1233" s="181">
        <f>SUMIFS(STIMA!$O$2:$O$48,STIMA!$G$2:$G$48,EP!I$1,STIMA!$E$2:$E$48,EP!$A1233)</f>
        <v>0</v>
      </c>
      <c r="J1233" s="182">
        <f t="shared" si="76"/>
        <v>0</v>
      </c>
      <c r="K1233" s="181">
        <f>SUMIFS(STIMA!$O$2:$O$48,STIMA!$G$2:$G$48,EP!K$1,STIMA!$E$2:$E$48,EP!$A1233)</f>
        <v>0</v>
      </c>
      <c r="L1233" s="182">
        <f t="shared" si="77"/>
        <v>0</v>
      </c>
      <c r="M1233" s="183">
        <f t="shared" si="78"/>
        <v>0</v>
      </c>
      <c r="N1233" s="182">
        <f t="shared" si="79"/>
        <v>0</v>
      </c>
      <c r="Q1233" s="184"/>
    </row>
    <row r="1234" spans="1:17" ht="12" customHeight="1" x14ac:dyDescent="0.2">
      <c r="A1234" s="188" t="s">
        <v>3632</v>
      </c>
      <c r="B1234" s="188" t="s">
        <v>3633</v>
      </c>
      <c r="C1234" s="188" t="s">
        <v>427</v>
      </c>
      <c r="D1234" s="189">
        <v>573</v>
      </c>
      <c r="E1234" s="188" t="s">
        <v>2151</v>
      </c>
      <c r="F1234" s="188" t="s">
        <v>2283</v>
      </c>
      <c r="G1234" s="188" t="s">
        <v>1973</v>
      </c>
      <c r="I1234" s="181">
        <f>SUMIFS(STIMA!$O$2:$O$48,STIMA!$G$2:$G$48,EP!I$1,STIMA!$E$2:$E$48,EP!$A1234)</f>
        <v>0</v>
      </c>
      <c r="J1234" s="182">
        <f t="shared" si="76"/>
        <v>0</v>
      </c>
      <c r="K1234" s="181">
        <f>SUMIFS(STIMA!$O$2:$O$48,STIMA!$G$2:$G$48,EP!K$1,STIMA!$E$2:$E$48,EP!$A1234)</f>
        <v>0</v>
      </c>
      <c r="L1234" s="182">
        <f t="shared" si="77"/>
        <v>0</v>
      </c>
      <c r="M1234" s="183">
        <f t="shared" si="78"/>
        <v>0</v>
      </c>
      <c r="N1234" s="182">
        <f t="shared" si="79"/>
        <v>0</v>
      </c>
      <c r="Q1234" s="184"/>
    </row>
    <row r="1235" spans="1:17" ht="12" customHeight="1" x14ac:dyDescent="0.2">
      <c r="A1235" s="188" t="s">
        <v>2299</v>
      </c>
      <c r="B1235" s="188" t="s">
        <v>2125</v>
      </c>
      <c r="C1235" s="188"/>
      <c r="D1235" s="189"/>
      <c r="E1235" s="188" t="s">
        <v>2151</v>
      </c>
      <c r="F1235" s="188" t="s">
        <v>2283</v>
      </c>
      <c r="G1235" s="188" t="s">
        <v>1973</v>
      </c>
      <c r="I1235" s="181">
        <f>SUMIFS(STIMA!$O$2:$O$48,STIMA!$G$2:$G$48,EP!I$1,STIMA!$E$2:$E$48,EP!$A1235)</f>
        <v>0</v>
      </c>
      <c r="J1235" s="182">
        <f t="shared" si="76"/>
        <v>0</v>
      </c>
      <c r="K1235" s="181">
        <f>SUMIFS(STIMA!$O$2:$O$48,STIMA!$G$2:$G$48,EP!K$1,STIMA!$E$2:$E$48,EP!$A1235)</f>
        <v>0</v>
      </c>
      <c r="L1235" s="182">
        <f t="shared" si="77"/>
        <v>0</v>
      </c>
      <c r="M1235" s="183">
        <f t="shared" si="78"/>
        <v>0</v>
      </c>
      <c r="N1235" s="182">
        <f t="shared" si="79"/>
        <v>0</v>
      </c>
      <c r="Q1235" s="184"/>
    </row>
    <row r="1236" spans="1:17" ht="12" customHeight="1" x14ac:dyDescent="0.2">
      <c r="A1236" s="188" t="s">
        <v>2300</v>
      </c>
      <c r="B1236" s="188" t="s">
        <v>2301</v>
      </c>
      <c r="C1236" s="190" t="s">
        <v>427</v>
      </c>
      <c r="D1236" s="189">
        <v>735</v>
      </c>
      <c r="E1236" s="188" t="s">
        <v>2151</v>
      </c>
      <c r="F1236" s="188" t="s">
        <v>2283</v>
      </c>
      <c r="G1236" s="188" t="s">
        <v>1973</v>
      </c>
      <c r="I1236" s="181">
        <f>SUMIFS(STIMA!$O$2:$O$48,STIMA!$G$2:$G$48,EP!I$1,STIMA!$E$2:$E$48,EP!$A1236)</f>
        <v>0</v>
      </c>
      <c r="J1236" s="182">
        <f t="shared" si="76"/>
        <v>0</v>
      </c>
      <c r="K1236" s="181">
        <f>SUMIFS(STIMA!$O$2:$O$48,STIMA!$G$2:$G$48,EP!K$1,STIMA!$E$2:$E$48,EP!$A1236)</f>
        <v>0</v>
      </c>
      <c r="L1236" s="182">
        <f t="shared" si="77"/>
        <v>0</v>
      </c>
      <c r="M1236" s="183">
        <f t="shared" si="78"/>
        <v>0</v>
      </c>
      <c r="N1236" s="182">
        <f t="shared" si="79"/>
        <v>0</v>
      </c>
      <c r="Q1236" s="184"/>
    </row>
    <row r="1237" spans="1:17" ht="12" customHeight="1" x14ac:dyDescent="0.2">
      <c r="A1237" s="188" t="s">
        <v>2302</v>
      </c>
      <c r="B1237" s="188" t="s">
        <v>2303</v>
      </c>
      <c r="C1237" s="188" t="s">
        <v>427</v>
      </c>
      <c r="D1237" s="189">
        <v>669</v>
      </c>
      <c r="E1237" s="188" t="s">
        <v>2151</v>
      </c>
      <c r="F1237" s="188" t="s">
        <v>2283</v>
      </c>
      <c r="G1237" s="188" t="s">
        <v>1973</v>
      </c>
      <c r="I1237" s="181">
        <f>SUMIFS(STIMA!$O$2:$O$48,STIMA!$G$2:$G$48,EP!I$1,STIMA!$E$2:$E$48,EP!$A1237)</f>
        <v>0</v>
      </c>
      <c r="J1237" s="182">
        <f t="shared" si="76"/>
        <v>0</v>
      </c>
      <c r="K1237" s="181">
        <f>SUMIFS(STIMA!$O$2:$O$48,STIMA!$G$2:$G$48,EP!K$1,STIMA!$E$2:$E$48,EP!$A1237)</f>
        <v>0</v>
      </c>
      <c r="L1237" s="182">
        <f t="shared" si="77"/>
        <v>0</v>
      </c>
      <c r="M1237" s="183">
        <f t="shared" si="78"/>
        <v>0</v>
      </c>
      <c r="N1237" s="182">
        <f t="shared" si="79"/>
        <v>0</v>
      </c>
      <c r="Q1237" s="184"/>
    </row>
    <row r="1238" spans="1:17" ht="12" customHeight="1" x14ac:dyDescent="0.2">
      <c r="A1238" s="188" t="s">
        <v>2304</v>
      </c>
      <c r="B1238" s="188" t="s">
        <v>2131</v>
      </c>
      <c r="C1238" s="188"/>
      <c r="D1238" s="189"/>
      <c r="E1238" s="188" t="s">
        <v>2151</v>
      </c>
      <c r="F1238" s="188" t="s">
        <v>2283</v>
      </c>
      <c r="G1238" s="188" t="s">
        <v>1973</v>
      </c>
      <c r="I1238" s="181">
        <f>SUMIFS(STIMA!$O$2:$O$48,STIMA!$G$2:$G$48,EP!I$1,STIMA!$E$2:$E$48,EP!$A1238)</f>
        <v>0</v>
      </c>
      <c r="J1238" s="182">
        <f t="shared" si="76"/>
        <v>0</v>
      </c>
      <c r="K1238" s="181">
        <f>SUMIFS(STIMA!$O$2:$O$48,STIMA!$G$2:$G$48,EP!K$1,STIMA!$E$2:$E$48,EP!$A1238)</f>
        <v>0</v>
      </c>
      <c r="L1238" s="182">
        <f t="shared" si="77"/>
        <v>0</v>
      </c>
      <c r="M1238" s="183">
        <f t="shared" si="78"/>
        <v>0</v>
      </c>
      <c r="N1238" s="182">
        <f t="shared" si="79"/>
        <v>0</v>
      </c>
      <c r="Q1238" s="184"/>
    </row>
    <row r="1239" spans="1:17" ht="12" customHeight="1" x14ac:dyDescent="0.2">
      <c r="A1239" s="188" t="s">
        <v>2305</v>
      </c>
      <c r="B1239" s="188" t="s">
        <v>2306</v>
      </c>
      <c r="C1239" s="188" t="s">
        <v>427</v>
      </c>
      <c r="D1239" s="189">
        <v>500</v>
      </c>
      <c r="E1239" s="188" t="s">
        <v>2151</v>
      </c>
      <c r="F1239" s="188" t="s">
        <v>2283</v>
      </c>
      <c r="G1239" s="188" t="s">
        <v>1973</v>
      </c>
      <c r="I1239" s="181">
        <f>SUMIFS(STIMA!$O$2:$O$48,STIMA!$G$2:$G$48,EP!I$1,STIMA!$E$2:$E$48,EP!$A1239)</f>
        <v>0</v>
      </c>
      <c r="J1239" s="182">
        <f t="shared" si="76"/>
        <v>0</v>
      </c>
      <c r="K1239" s="181">
        <f>SUMIFS(STIMA!$O$2:$O$48,STIMA!$G$2:$G$48,EP!K$1,STIMA!$E$2:$E$48,EP!$A1239)</f>
        <v>0</v>
      </c>
      <c r="L1239" s="182">
        <f t="shared" si="77"/>
        <v>0</v>
      </c>
      <c r="M1239" s="183">
        <f t="shared" si="78"/>
        <v>0</v>
      </c>
      <c r="N1239" s="182">
        <f t="shared" si="79"/>
        <v>0</v>
      </c>
      <c r="Q1239" s="184"/>
    </row>
    <row r="1240" spans="1:17" ht="12" customHeight="1" x14ac:dyDescent="0.2">
      <c r="A1240" s="188" t="s">
        <v>2307</v>
      </c>
      <c r="B1240" s="188" t="s">
        <v>2146</v>
      </c>
      <c r="C1240" s="188"/>
      <c r="D1240" s="189"/>
      <c r="E1240" s="188" t="s">
        <v>2151</v>
      </c>
      <c r="F1240" s="188" t="s">
        <v>2283</v>
      </c>
      <c r="G1240" s="188" t="s">
        <v>1973</v>
      </c>
      <c r="I1240" s="181">
        <f>SUMIFS(STIMA!$O$2:$O$48,STIMA!$G$2:$G$48,EP!I$1,STIMA!$E$2:$E$48,EP!$A1240)</f>
        <v>0</v>
      </c>
      <c r="J1240" s="182">
        <f t="shared" si="76"/>
        <v>0</v>
      </c>
      <c r="K1240" s="181">
        <f>SUMIFS(STIMA!$O$2:$O$48,STIMA!$G$2:$G$48,EP!K$1,STIMA!$E$2:$E$48,EP!$A1240)</f>
        <v>0</v>
      </c>
      <c r="L1240" s="182">
        <f t="shared" si="77"/>
        <v>0</v>
      </c>
      <c r="M1240" s="183">
        <f t="shared" si="78"/>
        <v>0</v>
      </c>
      <c r="N1240" s="182">
        <f t="shared" si="79"/>
        <v>0</v>
      </c>
      <c r="Q1240" s="184"/>
    </row>
    <row r="1241" spans="1:17" ht="12" customHeight="1" x14ac:dyDescent="0.2">
      <c r="A1241" s="188" t="s">
        <v>2308</v>
      </c>
      <c r="B1241" s="188" t="s">
        <v>2309</v>
      </c>
      <c r="C1241" s="188" t="s">
        <v>427</v>
      </c>
      <c r="D1241" s="189">
        <v>738</v>
      </c>
      <c r="E1241" s="188" t="s">
        <v>2151</v>
      </c>
      <c r="F1241" s="188" t="s">
        <v>2283</v>
      </c>
      <c r="G1241" s="188" t="s">
        <v>1973</v>
      </c>
      <c r="I1241" s="181">
        <f>SUMIFS(STIMA!$O$2:$O$48,STIMA!$G$2:$G$48,EP!I$1,STIMA!$E$2:$E$48,EP!$A1241)</f>
        <v>0</v>
      </c>
      <c r="J1241" s="182">
        <f t="shared" si="76"/>
        <v>0</v>
      </c>
      <c r="K1241" s="181">
        <f>SUMIFS(STIMA!$O$2:$O$48,STIMA!$G$2:$G$48,EP!K$1,STIMA!$E$2:$E$48,EP!$A1241)</f>
        <v>0</v>
      </c>
      <c r="L1241" s="182">
        <f t="shared" si="77"/>
        <v>0</v>
      </c>
      <c r="M1241" s="183">
        <f t="shared" si="78"/>
        <v>0</v>
      </c>
      <c r="N1241" s="182">
        <f t="shared" si="79"/>
        <v>0</v>
      </c>
      <c r="Q1241" s="184"/>
    </row>
    <row r="1242" spans="1:17" ht="12" customHeight="1" x14ac:dyDescent="0.2">
      <c r="A1242" s="188" t="s">
        <v>2310</v>
      </c>
      <c r="B1242" s="188" t="s">
        <v>2311</v>
      </c>
      <c r="C1242" s="190" t="s">
        <v>427</v>
      </c>
      <c r="D1242" s="189">
        <v>699</v>
      </c>
      <c r="E1242" s="188" t="s">
        <v>2151</v>
      </c>
      <c r="F1242" s="188" t="s">
        <v>2283</v>
      </c>
      <c r="G1242" s="188" t="s">
        <v>1973</v>
      </c>
      <c r="I1242" s="181">
        <f>SUMIFS(STIMA!$O$2:$O$48,STIMA!$G$2:$G$48,EP!I$1,STIMA!$E$2:$E$48,EP!$A1242)</f>
        <v>0</v>
      </c>
      <c r="J1242" s="182">
        <f t="shared" si="76"/>
        <v>0</v>
      </c>
      <c r="K1242" s="181">
        <f>SUMIFS(STIMA!$O$2:$O$48,STIMA!$G$2:$G$48,EP!K$1,STIMA!$E$2:$E$48,EP!$A1242)</f>
        <v>0</v>
      </c>
      <c r="L1242" s="182">
        <f t="shared" si="77"/>
        <v>0</v>
      </c>
      <c r="M1242" s="183">
        <f t="shared" si="78"/>
        <v>0</v>
      </c>
      <c r="N1242" s="182">
        <f t="shared" si="79"/>
        <v>0</v>
      </c>
      <c r="Q1242" s="184"/>
    </row>
    <row r="1243" spans="1:17" ht="12" customHeight="1" x14ac:dyDescent="0.2">
      <c r="A1243" s="188" t="s">
        <v>2312</v>
      </c>
      <c r="B1243" s="188" t="s">
        <v>2313</v>
      </c>
      <c r="C1243" s="188" t="s">
        <v>427</v>
      </c>
      <c r="D1243" s="189">
        <v>90</v>
      </c>
      <c r="E1243" s="188" t="s">
        <v>2151</v>
      </c>
      <c r="F1243" s="188" t="s">
        <v>2283</v>
      </c>
      <c r="G1243" s="188" t="s">
        <v>1973</v>
      </c>
      <c r="I1243" s="181">
        <f>SUMIFS(STIMA!$O$2:$O$48,STIMA!$G$2:$G$48,EP!I$1,STIMA!$E$2:$E$48,EP!$A1243)</f>
        <v>0</v>
      </c>
      <c r="J1243" s="182">
        <f t="shared" si="76"/>
        <v>0</v>
      </c>
      <c r="K1243" s="181">
        <f>SUMIFS(STIMA!$O$2:$O$48,STIMA!$G$2:$G$48,EP!K$1,STIMA!$E$2:$E$48,EP!$A1243)</f>
        <v>0</v>
      </c>
      <c r="L1243" s="182">
        <f t="shared" si="77"/>
        <v>0</v>
      </c>
      <c r="M1243" s="183">
        <f t="shared" si="78"/>
        <v>0</v>
      </c>
      <c r="N1243" s="182">
        <f t="shared" si="79"/>
        <v>0</v>
      </c>
      <c r="Q1243" s="184"/>
    </row>
    <row r="1244" spans="1:17" ht="12" customHeight="1" x14ac:dyDescent="0.2">
      <c r="A1244" s="188" t="s">
        <v>2314</v>
      </c>
      <c r="B1244" s="188" t="s">
        <v>2315</v>
      </c>
      <c r="C1244" s="190" t="s">
        <v>427</v>
      </c>
      <c r="D1244" s="189">
        <v>279.5</v>
      </c>
      <c r="E1244" s="188" t="s">
        <v>2151</v>
      </c>
      <c r="F1244" s="188" t="s">
        <v>2283</v>
      </c>
      <c r="G1244" s="188" t="s">
        <v>1973</v>
      </c>
      <c r="I1244" s="181">
        <f>SUMIFS(STIMA!$O$2:$O$48,STIMA!$G$2:$G$48,EP!I$1,STIMA!$E$2:$E$48,EP!$A1244)</f>
        <v>0</v>
      </c>
      <c r="J1244" s="182">
        <f t="shared" si="76"/>
        <v>0</v>
      </c>
      <c r="K1244" s="181">
        <f>SUMIFS(STIMA!$O$2:$O$48,STIMA!$G$2:$G$48,EP!K$1,STIMA!$E$2:$E$48,EP!$A1244)</f>
        <v>0</v>
      </c>
      <c r="L1244" s="182">
        <f t="shared" si="77"/>
        <v>0</v>
      </c>
      <c r="M1244" s="183">
        <f t="shared" si="78"/>
        <v>0</v>
      </c>
      <c r="N1244" s="182">
        <f t="shared" si="79"/>
        <v>0</v>
      </c>
      <c r="Q1244" s="184"/>
    </row>
    <row r="1245" spans="1:17" ht="12" customHeight="1" x14ac:dyDescent="0.2">
      <c r="A1245" s="188" t="s">
        <v>2316</v>
      </c>
      <c r="B1245" s="188" t="s">
        <v>2140</v>
      </c>
      <c r="C1245" s="188"/>
      <c r="D1245" s="189"/>
      <c r="E1245" s="188" t="s">
        <v>2151</v>
      </c>
      <c r="F1245" s="188" t="s">
        <v>2283</v>
      </c>
      <c r="G1245" s="188" t="s">
        <v>1973</v>
      </c>
      <c r="I1245" s="181">
        <f>SUMIFS(STIMA!$O$2:$O$48,STIMA!$G$2:$G$48,EP!I$1,STIMA!$E$2:$E$48,EP!$A1245)</f>
        <v>0</v>
      </c>
      <c r="J1245" s="182">
        <f t="shared" si="76"/>
        <v>0</v>
      </c>
      <c r="K1245" s="181">
        <f>SUMIFS(STIMA!$O$2:$O$48,STIMA!$G$2:$G$48,EP!K$1,STIMA!$E$2:$E$48,EP!$A1245)</f>
        <v>0</v>
      </c>
      <c r="L1245" s="182">
        <f t="shared" si="77"/>
        <v>0</v>
      </c>
      <c r="M1245" s="183">
        <f t="shared" si="78"/>
        <v>0</v>
      </c>
      <c r="N1245" s="182">
        <f t="shared" si="79"/>
        <v>0</v>
      </c>
      <c r="Q1245" s="184"/>
    </row>
    <row r="1246" spans="1:17" ht="12" customHeight="1" x14ac:dyDescent="0.2">
      <c r="A1246" s="188" t="s">
        <v>2317</v>
      </c>
      <c r="B1246" s="188" t="s">
        <v>2318</v>
      </c>
      <c r="C1246" s="190" t="s">
        <v>427</v>
      </c>
      <c r="D1246" s="189">
        <v>204</v>
      </c>
      <c r="E1246" s="188" t="s">
        <v>2151</v>
      </c>
      <c r="F1246" s="188" t="s">
        <v>2283</v>
      </c>
      <c r="G1246" s="188" t="s">
        <v>1973</v>
      </c>
      <c r="I1246" s="181">
        <f>SUMIFS(STIMA!$O$2:$O$48,STIMA!$G$2:$G$48,EP!I$1,STIMA!$E$2:$E$48,EP!$A1246)</f>
        <v>0</v>
      </c>
      <c r="J1246" s="182">
        <f t="shared" si="76"/>
        <v>0</v>
      </c>
      <c r="K1246" s="181">
        <f>SUMIFS(STIMA!$O$2:$O$48,STIMA!$G$2:$G$48,EP!K$1,STIMA!$E$2:$E$48,EP!$A1246)</f>
        <v>0</v>
      </c>
      <c r="L1246" s="182">
        <f t="shared" si="77"/>
        <v>0</v>
      </c>
      <c r="M1246" s="183">
        <f t="shared" si="78"/>
        <v>0</v>
      </c>
      <c r="N1246" s="182">
        <f t="shared" si="79"/>
        <v>0</v>
      </c>
      <c r="Q1246" s="184"/>
    </row>
    <row r="1247" spans="1:17" ht="12" customHeight="1" x14ac:dyDescent="0.2">
      <c r="A1247" s="188" t="s">
        <v>2319</v>
      </c>
      <c r="B1247" s="188" t="s">
        <v>2320</v>
      </c>
      <c r="C1247" s="188" t="s">
        <v>427</v>
      </c>
      <c r="D1247" s="189">
        <v>85.4</v>
      </c>
      <c r="E1247" s="188" t="s">
        <v>2151</v>
      </c>
      <c r="F1247" s="188" t="s">
        <v>2283</v>
      </c>
      <c r="G1247" s="188" t="s">
        <v>1973</v>
      </c>
      <c r="I1247" s="181">
        <f>SUMIFS(STIMA!$O$2:$O$48,STIMA!$G$2:$G$48,EP!I$1,STIMA!$E$2:$E$48,EP!$A1247)</f>
        <v>0</v>
      </c>
      <c r="J1247" s="182">
        <f t="shared" si="76"/>
        <v>0</v>
      </c>
      <c r="K1247" s="181">
        <f>SUMIFS(STIMA!$O$2:$O$48,STIMA!$G$2:$G$48,EP!K$1,STIMA!$E$2:$E$48,EP!$A1247)</f>
        <v>0</v>
      </c>
      <c r="L1247" s="182">
        <f t="shared" si="77"/>
        <v>0</v>
      </c>
      <c r="M1247" s="183">
        <f t="shared" si="78"/>
        <v>0</v>
      </c>
      <c r="N1247" s="182">
        <f t="shared" si="79"/>
        <v>0</v>
      </c>
      <c r="Q1247" s="184"/>
    </row>
    <row r="1248" spans="1:17" ht="12" customHeight="1" x14ac:dyDescent="0.2">
      <c r="A1248" s="188" t="s">
        <v>2321</v>
      </c>
      <c r="B1248" s="188" t="s">
        <v>2322</v>
      </c>
      <c r="C1248" s="188"/>
      <c r="D1248" s="189"/>
      <c r="E1248" s="188" t="s">
        <v>2323</v>
      </c>
      <c r="F1248" s="188" t="s">
        <v>2324</v>
      </c>
      <c r="G1248" s="188" t="s">
        <v>1973</v>
      </c>
      <c r="I1248" s="181">
        <f>SUMIFS(STIMA!$O$2:$O$48,STIMA!$G$2:$G$48,EP!I$1,STIMA!$E$2:$E$48,EP!$A1248)</f>
        <v>0</v>
      </c>
      <c r="J1248" s="182">
        <f t="shared" si="76"/>
        <v>0</v>
      </c>
      <c r="K1248" s="181">
        <f>SUMIFS(STIMA!$O$2:$O$48,STIMA!$G$2:$G$48,EP!K$1,STIMA!$E$2:$E$48,EP!$A1248)</f>
        <v>0</v>
      </c>
      <c r="L1248" s="182">
        <f t="shared" si="77"/>
        <v>0</v>
      </c>
      <c r="M1248" s="183">
        <f t="shared" si="78"/>
        <v>0</v>
      </c>
      <c r="N1248" s="182">
        <f t="shared" si="79"/>
        <v>0</v>
      </c>
      <c r="Q1248" s="184"/>
    </row>
    <row r="1249" spans="1:17" ht="12" customHeight="1" x14ac:dyDescent="0.2">
      <c r="A1249" s="188" t="s">
        <v>2325</v>
      </c>
      <c r="B1249" s="188" t="s">
        <v>2326</v>
      </c>
      <c r="C1249" s="188" t="s">
        <v>427</v>
      </c>
      <c r="D1249" s="189">
        <v>21631.41</v>
      </c>
      <c r="E1249" s="188" t="s">
        <v>2323</v>
      </c>
      <c r="F1249" s="188" t="s">
        <v>2324</v>
      </c>
      <c r="G1249" s="188" t="s">
        <v>1973</v>
      </c>
      <c r="I1249" s="181">
        <f>SUMIFS(STIMA!$O$2:$O$48,STIMA!$G$2:$G$48,EP!I$1,STIMA!$E$2:$E$48,EP!$A1249)</f>
        <v>0</v>
      </c>
      <c r="J1249" s="182">
        <f t="shared" si="76"/>
        <v>0</v>
      </c>
      <c r="K1249" s="181">
        <f>SUMIFS(STIMA!$O$2:$O$48,STIMA!$G$2:$G$48,EP!K$1,STIMA!$E$2:$E$48,EP!$A1249)</f>
        <v>0</v>
      </c>
      <c r="L1249" s="182">
        <f t="shared" si="77"/>
        <v>0</v>
      </c>
      <c r="M1249" s="183">
        <f t="shared" si="78"/>
        <v>0</v>
      </c>
      <c r="N1249" s="182">
        <f t="shared" si="79"/>
        <v>0</v>
      </c>
      <c r="Q1249" s="184"/>
    </row>
    <row r="1250" spans="1:17" ht="12" customHeight="1" x14ac:dyDescent="0.2">
      <c r="A1250" s="188" t="s">
        <v>2327</v>
      </c>
      <c r="B1250" s="188" t="s">
        <v>2328</v>
      </c>
      <c r="C1250" s="188" t="s">
        <v>1978</v>
      </c>
      <c r="D1250" s="189">
        <v>30564</v>
      </c>
      <c r="E1250" s="188" t="s">
        <v>2323</v>
      </c>
      <c r="F1250" s="188" t="s">
        <v>2324</v>
      </c>
      <c r="G1250" s="188" t="s">
        <v>1973</v>
      </c>
      <c r="I1250" s="181">
        <f>SUMIFS(STIMA!$O$2:$O$48,STIMA!$G$2:$G$48,EP!I$1,STIMA!$E$2:$E$48,EP!$A1250)</f>
        <v>0</v>
      </c>
      <c r="J1250" s="182">
        <f t="shared" si="76"/>
        <v>0</v>
      </c>
      <c r="K1250" s="181">
        <f>SUMIFS(STIMA!$O$2:$O$48,STIMA!$G$2:$G$48,EP!K$1,STIMA!$E$2:$E$48,EP!$A1250)</f>
        <v>0</v>
      </c>
      <c r="L1250" s="182">
        <f t="shared" si="77"/>
        <v>0</v>
      </c>
      <c r="M1250" s="183">
        <f t="shared" si="78"/>
        <v>0</v>
      </c>
      <c r="N1250" s="182">
        <f t="shared" si="79"/>
        <v>0</v>
      </c>
      <c r="Q1250" s="184"/>
    </row>
    <row r="1251" spans="1:17" ht="12" customHeight="1" x14ac:dyDescent="0.2">
      <c r="A1251" s="188" t="s">
        <v>2329</v>
      </c>
      <c r="B1251" s="188" t="s">
        <v>2330</v>
      </c>
      <c r="C1251" s="188"/>
      <c r="D1251" s="189"/>
      <c r="E1251" s="188" t="s">
        <v>2323</v>
      </c>
      <c r="F1251" s="188" t="s">
        <v>2331</v>
      </c>
      <c r="G1251" s="188" t="s">
        <v>1973</v>
      </c>
      <c r="I1251" s="181">
        <f>SUMIFS(STIMA!$O$2:$O$48,STIMA!$G$2:$G$48,EP!I$1,STIMA!$E$2:$E$48,EP!$A1251)</f>
        <v>0</v>
      </c>
      <c r="J1251" s="182">
        <f t="shared" si="76"/>
        <v>0</v>
      </c>
      <c r="K1251" s="181">
        <f>SUMIFS(STIMA!$O$2:$O$48,STIMA!$G$2:$G$48,EP!K$1,STIMA!$E$2:$E$48,EP!$A1251)</f>
        <v>0</v>
      </c>
      <c r="L1251" s="182">
        <f t="shared" si="77"/>
        <v>0</v>
      </c>
      <c r="M1251" s="183">
        <f t="shared" si="78"/>
        <v>0</v>
      </c>
      <c r="N1251" s="182">
        <f t="shared" si="79"/>
        <v>0</v>
      </c>
      <c r="Q1251" s="184"/>
    </row>
    <row r="1252" spans="1:17" ht="12" customHeight="1" x14ac:dyDescent="0.2">
      <c r="A1252" s="188" t="s">
        <v>2332</v>
      </c>
      <c r="B1252" s="188" t="s">
        <v>2333</v>
      </c>
      <c r="C1252" s="188" t="s">
        <v>427</v>
      </c>
      <c r="D1252" s="189">
        <v>8368.5499999999993</v>
      </c>
      <c r="E1252" s="188" t="s">
        <v>2323</v>
      </c>
      <c r="F1252" s="188" t="s">
        <v>2331</v>
      </c>
      <c r="G1252" s="188" t="s">
        <v>1973</v>
      </c>
      <c r="I1252" s="181">
        <f>SUMIFS(STIMA!$O$2:$O$48,STIMA!$G$2:$G$48,EP!I$1,STIMA!$E$2:$E$48,EP!$A1252)</f>
        <v>0</v>
      </c>
      <c r="J1252" s="182">
        <f t="shared" si="76"/>
        <v>0</v>
      </c>
      <c r="K1252" s="181">
        <f>SUMIFS(STIMA!$O$2:$O$48,STIMA!$G$2:$G$48,EP!K$1,STIMA!$E$2:$E$48,EP!$A1252)</f>
        <v>0</v>
      </c>
      <c r="L1252" s="182">
        <f t="shared" si="77"/>
        <v>0</v>
      </c>
      <c r="M1252" s="183">
        <f t="shared" si="78"/>
        <v>0</v>
      </c>
      <c r="N1252" s="182">
        <f t="shared" si="79"/>
        <v>0</v>
      </c>
      <c r="Q1252" s="184"/>
    </row>
    <row r="1253" spans="1:17" ht="12" customHeight="1" x14ac:dyDescent="0.2">
      <c r="A1253" s="188" t="s">
        <v>2334</v>
      </c>
      <c r="B1253" s="188" t="s">
        <v>2335</v>
      </c>
      <c r="C1253" s="188" t="s">
        <v>427</v>
      </c>
      <c r="D1253" s="189">
        <v>8729.02</v>
      </c>
      <c r="E1253" s="188" t="s">
        <v>2323</v>
      </c>
      <c r="F1253" s="188" t="s">
        <v>2331</v>
      </c>
      <c r="G1253" s="188" t="s">
        <v>1973</v>
      </c>
      <c r="I1253" s="181">
        <f>SUMIFS(STIMA!$O$2:$O$48,STIMA!$G$2:$G$48,EP!I$1,STIMA!$E$2:$E$48,EP!$A1253)</f>
        <v>0</v>
      </c>
      <c r="J1253" s="182">
        <f t="shared" si="76"/>
        <v>0</v>
      </c>
      <c r="K1253" s="181">
        <f>SUMIFS(STIMA!$O$2:$O$48,STIMA!$G$2:$G$48,EP!K$1,STIMA!$E$2:$E$48,EP!$A1253)</f>
        <v>0</v>
      </c>
      <c r="L1253" s="182">
        <f t="shared" si="77"/>
        <v>0</v>
      </c>
      <c r="M1253" s="183">
        <f t="shared" si="78"/>
        <v>0</v>
      </c>
      <c r="N1253" s="182">
        <f t="shared" si="79"/>
        <v>0</v>
      </c>
      <c r="Q1253" s="184"/>
    </row>
    <row r="1254" spans="1:17" ht="12" customHeight="1" x14ac:dyDescent="0.2">
      <c r="A1254" s="188" t="s">
        <v>2336</v>
      </c>
      <c r="B1254" s="188" t="s">
        <v>2337</v>
      </c>
      <c r="C1254" s="188" t="s">
        <v>427</v>
      </c>
      <c r="D1254" s="189">
        <v>9507.14</v>
      </c>
      <c r="E1254" s="188" t="s">
        <v>2323</v>
      </c>
      <c r="F1254" s="188" t="s">
        <v>2331</v>
      </c>
      <c r="G1254" s="188" t="s">
        <v>1973</v>
      </c>
      <c r="I1254" s="181">
        <f>SUMIFS(STIMA!$O$2:$O$48,STIMA!$G$2:$G$48,EP!I$1,STIMA!$E$2:$E$48,EP!$A1254)</f>
        <v>0</v>
      </c>
      <c r="J1254" s="182">
        <f t="shared" si="76"/>
        <v>0</v>
      </c>
      <c r="K1254" s="181">
        <f>SUMIFS(STIMA!$O$2:$O$48,STIMA!$G$2:$G$48,EP!K$1,STIMA!$E$2:$E$48,EP!$A1254)</f>
        <v>0</v>
      </c>
      <c r="L1254" s="182">
        <f t="shared" si="77"/>
        <v>0</v>
      </c>
      <c r="M1254" s="183">
        <f t="shared" si="78"/>
        <v>0</v>
      </c>
      <c r="N1254" s="182">
        <f t="shared" si="79"/>
        <v>0</v>
      </c>
      <c r="Q1254" s="184"/>
    </row>
    <row r="1255" spans="1:17" ht="12" customHeight="1" x14ac:dyDescent="0.2">
      <c r="A1255" s="188" t="s">
        <v>2338</v>
      </c>
      <c r="B1255" s="188" t="s">
        <v>2339</v>
      </c>
      <c r="C1255" s="188"/>
      <c r="D1255" s="189"/>
      <c r="E1255" s="188" t="s">
        <v>2323</v>
      </c>
      <c r="F1255" s="188" t="s">
        <v>2340</v>
      </c>
      <c r="G1255" s="188" t="s">
        <v>1973</v>
      </c>
      <c r="I1255" s="181">
        <f>SUMIFS(STIMA!$O$2:$O$48,STIMA!$G$2:$G$48,EP!I$1,STIMA!$E$2:$E$48,EP!$A1255)</f>
        <v>0</v>
      </c>
      <c r="J1255" s="182">
        <f t="shared" si="76"/>
        <v>0</v>
      </c>
      <c r="K1255" s="181">
        <f>SUMIFS(STIMA!$O$2:$O$48,STIMA!$G$2:$G$48,EP!K$1,STIMA!$E$2:$E$48,EP!$A1255)</f>
        <v>0</v>
      </c>
      <c r="L1255" s="182">
        <f t="shared" si="77"/>
        <v>0</v>
      </c>
      <c r="M1255" s="183">
        <f t="shared" si="78"/>
        <v>0</v>
      </c>
      <c r="N1255" s="182">
        <f t="shared" si="79"/>
        <v>0</v>
      </c>
      <c r="Q1255" s="184"/>
    </row>
    <row r="1256" spans="1:17" ht="12" customHeight="1" x14ac:dyDescent="0.2">
      <c r="A1256" s="188" t="s">
        <v>2341</v>
      </c>
      <c r="B1256" s="188" t="s">
        <v>2342</v>
      </c>
      <c r="C1256" s="188" t="s">
        <v>329</v>
      </c>
      <c r="D1256" s="189">
        <v>9.74</v>
      </c>
      <c r="E1256" s="188" t="s">
        <v>2323</v>
      </c>
      <c r="F1256" s="188" t="s">
        <v>2340</v>
      </c>
      <c r="G1256" s="188" t="s">
        <v>1973</v>
      </c>
      <c r="I1256" s="181">
        <f>SUMIFS(STIMA!$O$2:$O$48,STIMA!$G$2:$G$48,EP!I$1,STIMA!$E$2:$E$48,EP!$A1256)</f>
        <v>0</v>
      </c>
      <c r="J1256" s="182">
        <f t="shared" si="76"/>
        <v>0</v>
      </c>
      <c r="K1256" s="181">
        <f>SUMIFS(STIMA!$O$2:$O$48,STIMA!$G$2:$G$48,EP!K$1,STIMA!$E$2:$E$48,EP!$A1256)</f>
        <v>0</v>
      </c>
      <c r="L1256" s="182">
        <f t="shared" si="77"/>
        <v>0</v>
      </c>
      <c r="M1256" s="183">
        <f t="shared" si="78"/>
        <v>0</v>
      </c>
      <c r="N1256" s="182">
        <f t="shared" si="79"/>
        <v>0</v>
      </c>
      <c r="Q1256" s="184"/>
    </row>
    <row r="1257" spans="1:17" ht="12" customHeight="1" x14ac:dyDescent="0.2">
      <c r="A1257" s="188" t="s">
        <v>2343</v>
      </c>
      <c r="B1257" s="188" t="s">
        <v>2344</v>
      </c>
      <c r="C1257" s="188" t="s">
        <v>329</v>
      </c>
      <c r="D1257" s="189">
        <v>10.119999999999999</v>
      </c>
      <c r="E1257" s="188" t="s">
        <v>2323</v>
      </c>
      <c r="F1257" s="188" t="s">
        <v>2340</v>
      </c>
      <c r="G1257" s="188" t="s">
        <v>1973</v>
      </c>
      <c r="I1257" s="181">
        <f>SUMIFS(STIMA!$O$2:$O$48,STIMA!$G$2:$G$48,EP!I$1,STIMA!$E$2:$E$48,EP!$A1257)</f>
        <v>0</v>
      </c>
      <c r="J1257" s="182">
        <f t="shared" si="76"/>
        <v>0</v>
      </c>
      <c r="K1257" s="181">
        <f>SUMIFS(STIMA!$O$2:$O$48,STIMA!$G$2:$G$48,EP!K$1,STIMA!$E$2:$E$48,EP!$A1257)</f>
        <v>0</v>
      </c>
      <c r="L1257" s="182">
        <f t="shared" si="77"/>
        <v>0</v>
      </c>
      <c r="M1257" s="183">
        <f t="shared" si="78"/>
        <v>0</v>
      </c>
      <c r="N1257" s="182">
        <f t="shared" si="79"/>
        <v>0</v>
      </c>
      <c r="Q1257" s="184"/>
    </row>
    <row r="1258" spans="1:17" ht="12" customHeight="1" x14ac:dyDescent="0.2">
      <c r="A1258" s="188" t="s">
        <v>2345</v>
      </c>
      <c r="B1258" s="188" t="s">
        <v>2346</v>
      </c>
      <c r="C1258" s="188" t="s">
        <v>329</v>
      </c>
      <c r="D1258" s="189">
        <v>10.75</v>
      </c>
      <c r="E1258" s="188" t="s">
        <v>2323</v>
      </c>
      <c r="F1258" s="188" t="s">
        <v>2340</v>
      </c>
      <c r="G1258" s="188" t="s">
        <v>1973</v>
      </c>
      <c r="I1258" s="181">
        <f>SUMIFS(STIMA!$O$2:$O$48,STIMA!$G$2:$G$48,EP!I$1,STIMA!$E$2:$E$48,EP!$A1258)</f>
        <v>0</v>
      </c>
      <c r="J1258" s="182">
        <f t="shared" si="76"/>
        <v>0</v>
      </c>
      <c r="K1258" s="181">
        <f>SUMIFS(STIMA!$O$2:$O$48,STIMA!$G$2:$G$48,EP!K$1,STIMA!$E$2:$E$48,EP!$A1258)</f>
        <v>0</v>
      </c>
      <c r="L1258" s="182">
        <f t="shared" si="77"/>
        <v>0</v>
      </c>
      <c r="M1258" s="183">
        <f t="shared" si="78"/>
        <v>0</v>
      </c>
      <c r="N1258" s="182">
        <f t="shared" si="79"/>
        <v>0</v>
      </c>
      <c r="Q1258" s="184"/>
    </row>
    <row r="1259" spans="1:17" ht="12" customHeight="1" x14ac:dyDescent="0.2">
      <c r="A1259" s="188" t="s">
        <v>2347</v>
      </c>
      <c r="B1259" s="188" t="s">
        <v>2348</v>
      </c>
      <c r="C1259" s="188" t="s">
        <v>329</v>
      </c>
      <c r="D1259" s="189">
        <v>11.65</v>
      </c>
      <c r="E1259" s="188" t="s">
        <v>2323</v>
      </c>
      <c r="F1259" s="188" t="s">
        <v>2340</v>
      </c>
      <c r="G1259" s="188" t="s">
        <v>1973</v>
      </c>
      <c r="I1259" s="181">
        <f>SUMIFS(STIMA!$O$2:$O$48,STIMA!$G$2:$G$48,EP!I$1,STIMA!$E$2:$E$48,EP!$A1259)</f>
        <v>0</v>
      </c>
      <c r="J1259" s="182">
        <f t="shared" si="76"/>
        <v>0</v>
      </c>
      <c r="K1259" s="181">
        <f>SUMIFS(STIMA!$O$2:$O$48,STIMA!$G$2:$G$48,EP!K$1,STIMA!$E$2:$E$48,EP!$A1259)</f>
        <v>0</v>
      </c>
      <c r="L1259" s="182">
        <f t="shared" si="77"/>
        <v>0</v>
      </c>
      <c r="M1259" s="183">
        <f t="shared" si="78"/>
        <v>0</v>
      </c>
      <c r="N1259" s="182">
        <f t="shared" si="79"/>
        <v>0</v>
      </c>
      <c r="Q1259" s="184"/>
    </row>
    <row r="1260" spans="1:17" ht="12" customHeight="1" x14ac:dyDescent="0.2">
      <c r="A1260" s="188" t="s">
        <v>2349</v>
      </c>
      <c r="B1260" s="188" t="s">
        <v>2350</v>
      </c>
      <c r="C1260" s="188" t="s">
        <v>329</v>
      </c>
      <c r="D1260" s="189">
        <v>13.17</v>
      </c>
      <c r="E1260" s="188" t="s">
        <v>2323</v>
      </c>
      <c r="F1260" s="188" t="s">
        <v>2340</v>
      </c>
      <c r="G1260" s="188" t="s">
        <v>1973</v>
      </c>
      <c r="I1260" s="181">
        <f>SUMIFS(STIMA!$O$2:$O$48,STIMA!$G$2:$G$48,EP!I$1,STIMA!$E$2:$E$48,EP!$A1260)</f>
        <v>0</v>
      </c>
      <c r="J1260" s="182">
        <f t="shared" si="76"/>
        <v>0</v>
      </c>
      <c r="K1260" s="181">
        <f>SUMIFS(STIMA!$O$2:$O$48,STIMA!$G$2:$G$48,EP!K$1,STIMA!$E$2:$E$48,EP!$A1260)</f>
        <v>0</v>
      </c>
      <c r="L1260" s="182">
        <f t="shared" si="77"/>
        <v>0</v>
      </c>
      <c r="M1260" s="183">
        <f t="shared" si="78"/>
        <v>0</v>
      </c>
      <c r="N1260" s="182">
        <f t="shared" si="79"/>
        <v>0</v>
      </c>
      <c r="Q1260" s="184"/>
    </row>
    <row r="1261" spans="1:17" ht="12" customHeight="1" x14ac:dyDescent="0.2">
      <c r="A1261" s="188" t="s">
        <v>2351</v>
      </c>
      <c r="B1261" s="188" t="s">
        <v>2352</v>
      </c>
      <c r="C1261" s="188" t="s">
        <v>329</v>
      </c>
      <c r="D1261" s="189">
        <v>13.94</v>
      </c>
      <c r="E1261" s="188" t="s">
        <v>2323</v>
      </c>
      <c r="F1261" s="188" t="s">
        <v>2340</v>
      </c>
      <c r="G1261" s="188" t="s">
        <v>1973</v>
      </c>
      <c r="I1261" s="181">
        <f>SUMIFS(STIMA!$O$2:$O$48,STIMA!$G$2:$G$48,EP!I$1,STIMA!$E$2:$E$48,EP!$A1261)</f>
        <v>0</v>
      </c>
      <c r="J1261" s="182">
        <f t="shared" si="76"/>
        <v>0</v>
      </c>
      <c r="K1261" s="181">
        <f>SUMIFS(STIMA!$O$2:$O$48,STIMA!$G$2:$G$48,EP!K$1,STIMA!$E$2:$E$48,EP!$A1261)</f>
        <v>0</v>
      </c>
      <c r="L1261" s="182">
        <f t="shared" si="77"/>
        <v>0</v>
      </c>
      <c r="M1261" s="183">
        <f t="shared" si="78"/>
        <v>0</v>
      </c>
      <c r="N1261" s="182">
        <f t="shared" si="79"/>
        <v>0</v>
      </c>
      <c r="Q1261" s="184"/>
    </row>
    <row r="1262" spans="1:17" ht="12" customHeight="1" x14ac:dyDescent="0.2">
      <c r="A1262" s="188" t="s">
        <v>2353</v>
      </c>
      <c r="B1262" s="188" t="s">
        <v>2354</v>
      </c>
      <c r="C1262" s="188" t="s">
        <v>329</v>
      </c>
      <c r="D1262" s="189">
        <v>16.170000000000002</v>
      </c>
      <c r="E1262" s="188" t="s">
        <v>2323</v>
      </c>
      <c r="F1262" s="188" t="s">
        <v>2340</v>
      </c>
      <c r="G1262" s="188" t="s">
        <v>1973</v>
      </c>
      <c r="I1262" s="181">
        <f>SUMIFS(STIMA!$O$2:$O$48,STIMA!$G$2:$G$48,EP!I$1,STIMA!$E$2:$E$48,EP!$A1262)</f>
        <v>0</v>
      </c>
      <c r="J1262" s="182">
        <f t="shared" si="76"/>
        <v>0</v>
      </c>
      <c r="K1262" s="181">
        <f>SUMIFS(STIMA!$O$2:$O$48,STIMA!$G$2:$G$48,EP!K$1,STIMA!$E$2:$E$48,EP!$A1262)</f>
        <v>0</v>
      </c>
      <c r="L1262" s="182">
        <f t="shared" si="77"/>
        <v>0</v>
      </c>
      <c r="M1262" s="183">
        <f t="shared" si="78"/>
        <v>0</v>
      </c>
      <c r="N1262" s="182">
        <f t="shared" si="79"/>
        <v>0</v>
      </c>
      <c r="Q1262" s="184"/>
    </row>
    <row r="1263" spans="1:17" ht="12" customHeight="1" x14ac:dyDescent="0.2">
      <c r="A1263" s="188" t="s">
        <v>2355</v>
      </c>
      <c r="B1263" s="188" t="s">
        <v>2356</v>
      </c>
      <c r="C1263" s="188" t="s">
        <v>329</v>
      </c>
      <c r="D1263" s="189">
        <v>19.579999999999998</v>
      </c>
      <c r="E1263" s="188" t="s">
        <v>2323</v>
      </c>
      <c r="F1263" s="188" t="s">
        <v>2340</v>
      </c>
      <c r="G1263" s="188" t="s">
        <v>1973</v>
      </c>
      <c r="I1263" s="181">
        <f>SUMIFS(STIMA!$O$2:$O$48,STIMA!$G$2:$G$48,EP!I$1,STIMA!$E$2:$E$48,EP!$A1263)</f>
        <v>0</v>
      </c>
      <c r="J1263" s="182">
        <f t="shared" si="76"/>
        <v>0</v>
      </c>
      <c r="K1263" s="181">
        <f>SUMIFS(STIMA!$O$2:$O$48,STIMA!$G$2:$G$48,EP!K$1,STIMA!$E$2:$E$48,EP!$A1263)</f>
        <v>0</v>
      </c>
      <c r="L1263" s="182">
        <f t="shared" si="77"/>
        <v>0</v>
      </c>
      <c r="M1263" s="183">
        <f t="shared" si="78"/>
        <v>0</v>
      </c>
      <c r="N1263" s="182">
        <f t="shared" si="79"/>
        <v>0</v>
      </c>
      <c r="Q1263" s="184"/>
    </row>
    <row r="1264" spans="1:17" ht="12" customHeight="1" x14ac:dyDescent="0.2">
      <c r="A1264" s="188" t="s">
        <v>2357</v>
      </c>
      <c r="B1264" s="188" t="s">
        <v>2358</v>
      </c>
      <c r="C1264" s="188" t="s">
        <v>329</v>
      </c>
      <c r="D1264" s="189">
        <v>22.71</v>
      </c>
      <c r="E1264" s="188" t="s">
        <v>2323</v>
      </c>
      <c r="F1264" s="188" t="s">
        <v>2340</v>
      </c>
      <c r="G1264" s="188" t="s">
        <v>1973</v>
      </c>
      <c r="I1264" s="181">
        <f>SUMIFS(STIMA!$O$2:$O$48,STIMA!$G$2:$G$48,EP!I$1,STIMA!$E$2:$E$48,EP!$A1264)</f>
        <v>0</v>
      </c>
      <c r="J1264" s="182">
        <f t="shared" si="76"/>
        <v>0</v>
      </c>
      <c r="K1264" s="181">
        <f>SUMIFS(STIMA!$O$2:$O$48,STIMA!$G$2:$G$48,EP!K$1,STIMA!$E$2:$E$48,EP!$A1264)</f>
        <v>0</v>
      </c>
      <c r="L1264" s="182">
        <f t="shared" si="77"/>
        <v>0</v>
      </c>
      <c r="M1264" s="183">
        <f t="shared" si="78"/>
        <v>0</v>
      </c>
      <c r="N1264" s="182">
        <f t="shared" si="79"/>
        <v>0</v>
      </c>
      <c r="Q1264" s="184"/>
    </row>
    <row r="1265" spans="1:17" ht="12" customHeight="1" x14ac:dyDescent="0.2">
      <c r="A1265" s="188" t="s">
        <v>2359</v>
      </c>
      <c r="B1265" s="188" t="s">
        <v>2360</v>
      </c>
      <c r="C1265" s="188" t="s">
        <v>329</v>
      </c>
      <c r="D1265" s="189">
        <v>80.88</v>
      </c>
      <c r="E1265" s="188" t="s">
        <v>2323</v>
      </c>
      <c r="F1265" s="188" t="s">
        <v>2340</v>
      </c>
      <c r="G1265" s="188" t="s">
        <v>1973</v>
      </c>
      <c r="I1265" s="181">
        <f>SUMIFS(STIMA!$O$2:$O$48,STIMA!$G$2:$G$48,EP!I$1,STIMA!$E$2:$E$48,EP!$A1265)</f>
        <v>0</v>
      </c>
      <c r="J1265" s="182">
        <f t="shared" si="76"/>
        <v>0</v>
      </c>
      <c r="K1265" s="181">
        <f>SUMIFS(STIMA!$O$2:$O$48,STIMA!$G$2:$G$48,EP!K$1,STIMA!$E$2:$E$48,EP!$A1265)</f>
        <v>0</v>
      </c>
      <c r="L1265" s="182">
        <f t="shared" si="77"/>
        <v>0</v>
      </c>
      <c r="M1265" s="183">
        <f t="shared" si="78"/>
        <v>0</v>
      </c>
      <c r="N1265" s="182">
        <f t="shared" si="79"/>
        <v>0</v>
      </c>
      <c r="Q1265" s="184"/>
    </row>
    <row r="1266" spans="1:17" ht="12" customHeight="1" x14ac:dyDescent="0.2">
      <c r="A1266" s="188" t="s">
        <v>2361</v>
      </c>
      <c r="B1266" s="188" t="s">
        <v>2362</v>
      </c>
      <c r="C1266" s="188"/>
      <c r="D1266" s="189"/>
      <c r="E1266" s="188" t="s">
        <v>2323</v>
      </c>
      <c r="F1266" s="188" t="s">
        <v>2340</v>
      </c>
      <c r="G1266" s="188" t="s">
        <v>1973</v>
      </c>
      <c r="I1266" s="181">
        <f>SUMIFS(STIMA!$O$2:$O$48,STIMA!$G$2:$G$48,EP!I$1,STIMA!$E$2:$E$48,EP!$A1266)</f>
        <v>0</v>
      </c>
      <c r="J1266" s="182">
        <f t="shared" si="76"/>
        <v>0</v>
      </c>
      <c r="K1266" s="181">
        <f>SUMIFS(STIMA!$O$2:$O$48,STIMA!$G$2:$G$48,EP!K$1,STIMA!$E$2:$E$48,EP!$A1266)</f>
        <v>0</v>
      </c>
      <c r="L1266" s="182">
        <f t="shared" si="77"/>
        <v>0</v>
      </c>
      <c r="M1266" s="183">
        <f t="shared" si="78"/>
        <v>0</v>
      </c>
      <c r="N1266" s="182">
        <f t="shared" si="79"/>
        <v>0</v>
      </c>
      <c r="Q1266" s="184"/>
    </row>
    <row r="1267" spans="1:17" ht="12" customHeight="1" x14ac:dyDescent="0.2">
      <c r="A1267" s="188" t="s">
        <v>2363</v>
      </c>
      <c r="B1267" s="188" t="s">
        <v>2234</v>
      </c>
      <c r="C1267" s="188" t="s">
        <v>329</v>
      </c>
      <c r="D1267" s="189">
        <v>5.38</v>
      </c>
      <c r="E1267" s="188" t="s">
        <v>2323</v>
      </c>
      <c r="F1267" s="188" t="s">
        <v>2340</v>
      </c>
      <c r="G1267" s="188" t="s">
        <v>1973</v>
      </c>
      <c r="I1267" s="181">
        <f>SUMIFS(STIMA!$O$2:$O$48,STIMA!$G$2:$G$48,EP!I$1,STIMA!$E$2:$E$48,EP!$A1267)</f>
        <v>0</v>
      </c>
      <c r="J1267" s="182">
        <f t="shared" si="76"/>
        <v>0</v>
      </c>
      <c r="K1267" s="181">
        <f>SUMIFS(STIMA!$O$2:$O$48,STIMA!$G$2:$G$48,EP!K$1,STIMA!$E$2:$E$48,EP!$A1267)</f>
        <v>0</v>
      </c>
      <c r="L1267" s="182">
        <f t="shared" si="77"/>
        <v>0</v>
      </c>
      <c r="M1267" s="183">
        <f t="shared" si="78"/>
        <v>0</v>
      </c>
      <c r="N1267" s="182">
        <f t="shared" si="79"/>
        <v>0</v>
      </c>
      <c r="Q1267" s="184"/>
    </row>
    <row r="1268" spans="1:17" ht="12" customHeight="1" x14ac:dyDescent="0.2">
      <c r="A1268" s="188" t="s">
        <v>2364</v>
      </c>
      <c r="B1268" s="188" t="s">
        <v>2236</v>
      </c>
      <c r="C1268" s="188" t="s">
        <v>329</v>
      </c>
      <c r="D1268" s="189">
        <v>7.25</v>
      </c>
      <c r="E1268" s="188" t="s">
        <v>2323</v>
      </c>
      <c r="F1268" s="188" t="s">
        <v>2340</v>
      </c>
      <c r="G1268" s="188" t="s">
        <v>1973</v>
      </c>
      <c r="I1268" s="181">
        <f>SUMIFS(STIMA!$O$2:$O$48,STIMA!$G$2:$G$48,EP!I$1,STIMA!$E$2:$E$48,EP!$A1268)</f>
        <v>0</v>
      </c>
      <c r="J1268" s="182">
        <f t="shared" si="76"/>
        <v>0</v>
      </c>
      <c r="K1268" s="181">
        <f>SUMIFS(STIMA!$O$2:$O$48,STIMA!$G$2:$G$48,EP!K$1,STIMA!$E$2:$E$48,EP!$A1268)</f>
        <v>0</v>
      </c>
      <c r="L1268" s="182">
        <f t="shared" si="77"/>
        <v>0</v>
      </c>
      <c r="M1268" s="183">
        <f t="shared" si="78"/>
        <v>0</v>
      </c>
      <c r="N1268" s="182">
        <f t="shared" si="79"/>
        <v>0</v>
      </c>
      <c r="Q1268" s="184"/>
    </row>
    <row r="1269" spans="1:17" ht="12" customHeight="1" x14ac:dyDescent="0.2">
      <c r="A1269" s="188" t="s">
        <v>2365</v>
      </c>
      <c r="B1269" s="188" t="s">
        <v>2366</v>
      </c>
      <c r="C1269" s="188" t="s">
        <v>329</v>
      </c>
      <c r="D1269" s="189">
        <v>11.47</v>
      </c>
      <c r="E1269" s="188" t="s">
        <v>2323</v>
      </c>
      <c r="F1269" s="188" t="s">
        <v>2340</v>
      </c>
      <c r="G1269" s="188" t="s">
        <v>1973</v>
      </c>
      <c r="I1269" s="181">
        <f>SUMIFS(STIMA!$O$2:$O$48,STIMA!$G$2:$G$48,EP!I$1,STIMA!$E$2:$E$48,EP!$A1269)</f>
        <v>0</v>
      </c>
      <c r="J1269" s="182">
        <f t="shared" si="76"/>
        <v>0</v>
      </c>
      <c r="K1269" s="181">
        <f>SUMIFS(STIMA!$O$2:$O$48,STIMA!$G$2:$G$48,EP!K$1,STIMA!$E$2:$E$48,EP!$A1269)</f>
        <v>0</v>
      </c>
      <c r="L1269" s="182">
        <f t="shared" si="77"/>
        <v>0</v>
      </c>
      <c r="M1269" s="183">
        <f t="shared" si="78"/>
        <v>0</v>
      </c>
      <c r="N1269" s="182">
        <f t="shared" si="79"/>
        <v>0</v>
      </c>
      <c r="Q1269" s="184"/>
    </row>
    <row r="1270" spans="1:17" ht="12" customHeight="1" x14ac:dyDescent="0.2">
      <c r="A1270" s="188" t="s">
        <v>2367</v>
      </c>
      <c r="B1270" s="188" t="s">
        <v>2238</v>
      </c>
      <c r="C1270" s="188" t="s">
        <v>329</v>
      </c>
      <c r="D1270" s="189">
        <v>15.46</v>
      </c>
      <c r="E1270" s="188" t="s">
        <v>2323</v>
      </c>
      <c r="F1270" s="188" t="s">
        <v>2340</v>
      </c>
      <c r="G1270" s="188" t="s">
        <v>1973</v>
      </c>
      <c r="I1270" s="181">
        <f>SUMIFS(STIMA!$O$2:$O$48,STIMA!$G$2:$G$48,EP!I$1,STIMA!$E$2:$E$48,EP!$A1270)</f>
        <v>0</v>
      </c>
      <c r="J1270" s="182">
        <f t="shared" si="76"/>
        <v>0</v>
      </c>
      <c r="K1270" s="181">
        <f>SUMIFS(STIMA!$O$2:$O$48,STIMA!$G$2:$G$48,EP!K$1,STIMA!$E$2:$E$48,EP!$A1270)</f>
        <v>0</v>
      </c>
      <c r="L1270" s="182">
        <f t="shared" si="77"/>
        <v>0</v>
      </c>
      <c r="M1270" s="183">
        <f t="shared" si="78"/>
        <v>0</v>
      </c>
      <c r="N1270" s="182">
        <f t="shared" si="79"/>
        <v>0</v>
      </c>
      <c r="Q1270" s="184"/>
    </row>
    <row r="1271" spans="1:17" ht="12" customHeight="1" x14ac:dyDescent="0.2">
      <c r="A1271" s="188" t="s">
        <v>2368</v>
      </c>
      <c r="B1271" s="188" t="s">
        <v>2240</v>
      </c>
      <c r="C1271" s="188" t="s">
        <v>329</v>
      </c>
      <c r="D1271" s="189">
        <v>22.09</v>
      </c>
      <c r="E1271" s="188" t="s">
        <v>2323</v>
      </c>
      <c r="F1271" s="188" t="s">
        <v>2340</v>
      </c>
      <c r="G1271" s="188" t="s">
        <v>1973</v>
      </c>
      <c r="I1271" s="181">
        <f>SUMIFS(STIMA!$O$2:$O$48,STIMA!$G$2:$G$48,EP!I$1,STIMA!$E$2:$E$48,EP!$A1271)</f>
        <v>0</v>
      </c>
      <c r="J1271" s="182">
        <f t="shared" si="76"/>
        <v>0</v>
      </c>
      <c r="K1271" s="181">
        <f>SUMIFS(STIMA!$O$2:$O$48,STIMA!$G$2:$G$48,EP!K$1,STIMA!$E$2:$E$48,EP!$A1271)</f>
        <v>0</v>
      </c>
      <c r="L1271" s="182">
        <f t="shared" si="77"/>
        <v>0</v>
      </c>
      <c r="M1271" s="183">
        <f t="shared" si="78"/>
        <v>0</v>
      </c>
      <c r="N1271" s="182">
        <f t="shared" si="79"/>
        <v>0</v>
      </c>
      <c r="Q1271" s="184"/>
    </row>
    <row r="1272" spans="1:17" ht="12" customHeight="1" x14ac:dyDescent="0.2">
      <c r="A1272" s="188" t="s">
        <v>2369</v>
      </c>
      <c r="B1272" s="188" t="s">
        <v>2370</v>
      </c>
      <c r="C1272" s="188"/>
      <c r="D1272" s="189"/>
      <c r="E1272" s="188" t="s">
        <v>2323</v>
      </c>
      <c r="F1272" s="188" t="s">
        <v>2340</v>
      </c>
      <c r="G1272" s="188" t="s">
        <v>1973</v>
      </c>
      <c r="I1272" s="181">
        <f>SUMIFS(STIMA!$O$2:$O$48,STIMA!$G$2:$G$48,EP!I$1,STIMA!$E$2:$E$48,EP!$A1272)</f>
        <v>0</v>
      </c>
      <c r="J1272" s="182">
        <f t="shared" si="76"/>
        <v>0</v>
      </c>
      <c r="K1272" s="181">
        <f>SUMIFS(STIMA!$O$2:$O$48,STIMA!$G$2:$G$48,EP!K$1,STIMA!$E$2:$E$48,EP!$A1272)</f>
        <v>0</v>
      </c>
      <c r="L1272" s="182">
        <f t="shared" si="77"/>
        <v>0</v>
      </c>
      <c r="M1272" s="183">
        <f t="shared" si="78"/>
        <v>0</v>
      </c>
      <c r="N1272" s="182">
        <f t="shared" si="79"/>
        <v>0</v>
      </c>
      <c r="Q1272" s="184"/>
    </row>
    <row r="1273" spans="1:17" ht="12" customHeight="1" x14ac:dyDescent="0.2">
      <c r="A1273" s="188" t="s">
        <v>2371</v>
      </c>
      <c r="B1273" s="188" t="s">
        <v>2372</v>
      </c>
      <c r="C1273" s="188" t="s">
        <v>329</v>
      </c>
      <c r="D1273" s="189">
        <v>8.98</v>
      </c>
      <c r="E1273" s="188" t="s">
        <v>2323</v>
      </c>
      <c r="F1273" s="188" t="s">
        <v>2340</v>
      </c>
      <c r="G1273" s="188" t="s">
        <v>1973</v>
      </c>
      <c r="I1273" s="181">
        <f>SUMIFS(STIMA!$O$2:$O$48,STIMA!$G$2:$G$48,EP!I$1,STIMA!$E$2:$E$48,EP!$A1273)</f>
        <v>0</v>
      </c>
      <c r="J1273" s="182">
        <f t="shared" si="76"/>
        <v>0</v>
      </c>
      <c r="K1273" s="181">
        <f>SUMIFS(STIMA!$O$2:$O$48,STIMA!$G$2:$G$48,EP!K$1,STIMA!$E$2:$E$48,EP!$A1273)</f>
        <v>0</v>
      </c>
      <c r="L1273" s="182">
        <f t="shared" si="77"/>
        <v>0</v>
      </c>
      <c r="M1273" s="183">
        <f t="shared" si="78"/>
        <v>0</v>
      </c>
      <c r="N1273" s="182">
        <f t="shared" si="79"/>
        <v>0</v>
      </c>
      <c r="Q1273" s="184"/>
    </row>
    <row r="1274" spans="1:17" ht="12" customHeight="1" x14ac:dyDescent="0.2">
      <c r="A1274" s="188" t="s">
        <v>2373</v>
      </c>
      <c r="B1274" s="188" t="s">
        <v>2374</v>
      </c>
      <c r="C1274" s="188" t="s">
        <v>329</v>
      </c>
      <c r="D1274" s="189">
        <v>11.4</v>
      </c>
      <c r="E1274" s="188" t="s">
        <v>2323</v>
      </c>
      <c r="F1274" s="188" t="s">
        <v>2340</v>
      </c>
      <c r="G1274" s="188" t="s">
        <v>1973</v>
      </c>
      <c r="I1274" s="181">
        <f>SUMIFS(STIMA!$O$2:$O$48,STIMA!$G$2:$G$48,EP!I$1,STIMA!$E$2:$E$48,EP!$A1274)</f>
        <v>0</v>
      </c>
      <c r="J1274" s="182">
        <f t="shared" si="76"/>
        <v>0</v>
      </c>
      <c r="K1274" s="181">
        <f>SUMIFS(STIMA!$O$2:$O$48,STIMA!$G$2:$G$48,EP!K$1,STIMA!$E$2:$E$48,EP!$A1274)</f>
        <v>0</v>
      </c>
      <c r="L1274" s="182">
        <f t="shared" si="77"/>
        <v>0</v>
      </c>
      <c r="M1274" s="183">
        <f t="shared" si="78"/>
        <v>0</v>
      </c>
      <c r="N1274" s="182">
        <f t="shared" si="79"/>
        <v>0</v>
      </c>
      <c r="Q1274" s="184"/>
    </row>
    <row r="1275" spans="1:17" ht="12" customHeight="1" x14ac:dyDescent="0.2">
      <c r="A1275" s="188" t="s">
        <v>2375</v>
      </c>
      <c r="B1275" s="188" t="s">
        <v>2376</v>
      </c>
      <c r="C1275" s="188" t="s">
        <v>329</v>
      </c>
      <c r="D1275" s="189">
        <v>14.2</v>
      </c>
      <c r="E1275" s="188" t="s">
        <v>2323</v>
      </c>
      <c r="F1275" s="188" t="s">
        <v>2340</v>
      </c>
      <c r="G1275" s="188" t="s">
        <v>1973</v>
      </c>
      <c r="I1275" s="181">
        <f>SUMIFS(STIMA!$O$2:$O$48,STIMA!$G$2:$G$48,EP!I$1,STIMA!$E$2:$E$48,EP!$A1275)</f>
        <v>0</v>
      </c>
      <c r="J1275" s="182">
        <f t="shared" si="76"/>
        <v>0</v>
      </c>
      <c r="K1275" s="181">
        <f>SUMIFS(STIMA!$O$2:$O$48,STIMA!$G$2:$G$48,EP!K$1,STIMA!$E$2:$E$48,EP!$A1275)</f>
        <v>0</v>
      </c>
      <c r="L1275" s="182">
        <f t="shared" si="77"/>
        <v>0</v>
      </c>
      <c r="M1275" s="183">
        <f t="shared" si="78"/>
        <v>0</v>
      </c>
      <c r="N1275" s="182">
        <f t="shared" si="79"/>
        <v>0</v>
      </c>
      <c r="Q1275" s="184"/>
    </row>
    <row r="1276" spans="1:17" ht="12" customHeight="1" x14ac:dyDescent="0.2">
      <c r="A1276" s="188" t="s">
        <v>2377</v>
      </c>
      <c r="B1276" s="188" t="s">
        <v>2378</v>
      </c>
      <c r="C1276" s="188" t="s">
        <v>329</v>
      </c>
      <c r="D1276" s="189">
        <v>21.21</v>
      </c>
      <c r="E1276" s="188" t="s">
        <v>2323</v>
      </c>
      <c r="F1276" s="188" t="s">
        <v>2340</v>
      </c>
      <c r="G1276" s="188" t="s">
        <v>1973</v>
      </c>
      <c r="I1276" s="181">
        <f>SUMIFS(STIMA!$O$2:$O$48,STIMA!$G$2:$G$48,EP!I$1,STIMA!$E$2:$E$48,EP!$A1276)</f>
        <v>0</v>
      </c>
      <c r="J1276" s="182">
        <f t="shared" si="76"/>
        <v>0</v>
      </c>
      <c r="K1276" s="181">
        <f>SUMIFS(STIMA!$O$2:$O$48,STIMA!$G$2:$G$48,EP!K$1,STIMA!$E$2:$E$48,EP!$A1276)</f>
        <v>0</v>
      </c>
      <c r="L1276" s="182">
        <f t="shared" si="77"/>
        <v>0</v>
      </c>
      <c r="M1276" s="183">
        <f t="shared" si="78"/>
        <v>0</v>
      </c>
      <c r="N1276" s="182">
        <f t="shared" si="79"/>
        <v>0</v>
      </c>
      <c r="Q1276" s="184"/>
    </row>
    <row r="1277" spans="1:17" ht="12" customHeight="1" x14ac:dyDescent="0.2">
      <c r="A1277" s="188" t="s">
        <v>2379</v>
      </c>
      <c r="B1277" s="188" t="s">
        <v>2380</v>
      </c>
      <c r="C1277" s="188" t="s">
        <v>329</v>
      </c>
      <c r="D1277" s="189">
        <v>26.85</v>
      </c>
      <c r="E1277" s="188" t="s">
        <v>2323</v>
      </c>
      <c r="F1277" s="188" t="s">
        <v>2340</v>
      </c>
      <c r="G1277" s="188" t="s">
        <v>1973</v>
      </c>
      <c r="I1277" s="181">
        <f>SUMIFS(STIMA!$O$2:$O$48,STIMA!$G$2:$G$48,EP!I$1,STIMA!$E$2:$E$48,EP!$A1277)</f>
        <v>0</v>
      </c>
      <c r="J1277" s="182">
        <f t="shared" si="76"/>
        <v>0</v>
      </c>
      <c r="K1277" s="181">
        <f>SUMIFS(STIMA!$O$2:$O$48,STIMA!$G$2:$G$48,EP!K$1,STIMA!$E$2:$E$48,EP!$A1277)</f>
        <v>0</v>
      </c>
      <c r="L1277" s="182">
        <f t="shared" si="77"/>
        <v>0</v>
      </c>
      <c r="M1277" s="183">
        <f t="shared" si="78"/>
        <v>0</v>
      </c>
      <c r="N1277" s="182">
        <f t="shared" si="79"/>
        <v>0</v>
      </c>
      <c r="Q1277" s="184"/>
    </row>
    <row r="1278" spans="1:17" ht="12" customHeight="1" x14ac:dyDescent="0.2">
      <c r="A1278" s="188" t="s">
        <v>2381</v>
      </c>
      <c r="B1278" s="188" t="s">
        <v>2382</v>
      </c>
      <c r="C1278" s="188" t="s">
        <v>329</v>
      </c>
      <c r="D1278" s="189">
        <v>30.6</v>
      </c>
      <c r="E1278" s="188" t="s">
        <v>2323</v>
      </c>
      <c r="F1278" s="188" t="s">
        <v>2340</v>
      </c>
      <c r="G1278" s="188" t="s">
        <v>1973</v>
      </c>
      <c r="I1278" s="181">
        <f>SUMIFS(STIMA!$O$2:$O$48,STIMA!$G$2:$G$48,EP!I$1,STIMA!$E$2:$E$48,EP!$A1278)</f>
        <v>0</v>
      </c>
      <c r="J1278" s="182">
        <f t="shared" si="76"/>
        <v>0</v>
      </c>
      <c r="K1278" s="181">
        <f>SUMIFS(STIMA!$O$2:$O$48,STIMA!$G$2:$G$48,EP!K$1,STIMA!$E$2:$E$48,EP!$A1278)</f>
        <v>0</v>
      </c>
      <c r="L1278" s="182">
        <f t="shared" si="77"/>
        <v>0</v>
      </c>
      <c r="M1278" s="183">
        <f t="shared" si="78"/>
        <v>0</v>
      </c>
      <c r="N1278" s="182">
        <f t="shared" si="79"/>
        <v>0</v>
      </c>
      <c r="Q1278" s="184"/>
    </row>
    <row r="1279" spans="1:17" ht="12" customHeight="1" x14ac:dyDescent="0.2">
      <c r="A1279" s="188" t="s">
        <v>2383</v>
      </c>
      <c r="B1279" s="188" t="s">
        <v>2384</v>
      </c>
      <c r="C1279" s="188" t="s">
        <v>329</v>
      </c>
      <c r="D1279" s="189">
        <v>43.2</v>
      </c>
      <c r="E1279" s="188" t="s">
        <v>2323</v>
      </c>
      <c r="F1279" s="188" t="s">
        <v>2340</v>
      </c>
      <c r="G1279" s="188" t="s">
        <v>1973</v>
      </c>
      <c r="I1279" s="181">
        <f>SUMIFS(STIMA!$O$2:$O$48,STIMA!$G$2:$G$48,EP!I$1,STIMA!$E$2:$E$48,EP!$A1279)</f>
        <v>0</v>
      </c>
      <c r="J1279" s="182">
        <f t="shared" si="76"/>
        <v>0</v>
      </c>
      <c r="K1279" s="181">
        <f>SUMIFS(STIMA!$O$2:$O$48,STIMA!$G$2:$G$48,EP!K$1,STIMA!$E$2:$E$48,EP!$A1279)</f>
        <v>0</v>
      </c>
      <c r="L1279" s="182">
        <f t="shared" si="77"/>
        <v>0</v>
      </c>
      <c r="M1279" s="183">
        <f t="shared" si="78"/>
        <v>0</v>
      </c>
      <c r="N1279" s="182">
        <f t="shared" si="79"/>
        <v>0</v>
      </c>
      <c r="Q1279" s="184"/>
    </row>
    <row r="1280" spans="1:17" ht="12" customHeight="1" x14ac:dyDescent="0.2">
      <c r="A1280" s="188" t="s">
        <v>2385</v>
      </c>
      <c r="B1280" s="188" t="s">
        <v>2386</v>
      </c>
      <c r="C1280" s="190" t="s">
        <v>329</v>
      </c>
      <c r="D1280" s="189">
        <v>54.8</v>
      </c>
      <c r="E1280" s="188" t="s">
        <v>2323</v>
      </c>
      <c r="F1280" s="188" t="s">
        <v>2340</v>
      </c>
      <c r="G1280" s="188" t="s">
        <v>1973</v>
      </c>
      <c r="I1280" s="181">
        <f>SUMIFS(STIMA!$O$2:$O$48,STIMA!$G$2:$G$48,EP!I$1,STIMA!$E$2:$E$48,EP!$A1280)</f>
        <v>0</v>
      </c>
      <c r="J1280" s="182">
        <f t="shared" si="76"/>
        <v>0</v>
      </c>
      <c r="K1280" s="181">
        <f>SUMIFS(STIMA!$O$2:$O$48,STIMA!$G$2:$G$48,EP!K$1,STIMA!$E$2:$E$48,EP!$A1280)</f>
        <v>0</v>
      </c>
      <c r="L1280" s="182">
        <f t="shared" si="77"/>
        <v>0</v>
      </c>
      <c r="M1280" s="183">
        <f t="shared" si="78"/>
        <v>0</v>
      </c>
      <c r="N1280" s="182">
        <f t="shared" si="79"/>
        <v>0</v>
      </c>
      <c r="Q1280" s="184"/>
    </row>
    <row r="1281" spans="1:17" ht="12" customHeight="1" x14ac:dyDescent="0.2">
      <c r="A1281" s="188" t="s">
        <v>2387</v>
      </c>
      <c r="B1281" s="188" t="s">
        <v>2388</v>
      </c>
      <c r="C1281" s="188" t="s">
        <v>329</v>
      </c>
      <c r="D1281" s="189">
        <v>71.3</v>
      </c>
      <c r="E1281" s="188" t="s">
        <v>2323</v>
      </c>
      <c r="F1281" s="188" t="s">
        <v>2340</v>
      </c>
      <c r="G1281" s="188" t="s">
        <v>1973</v>
      </c>
      <c r="I1281" s="181">
        <f>SUMIFS(STIMA!$O$2:$O$48,STIMA!$G$2:$G$48,EP!I$1,STIMA!$E$2:$E$48,EP!$A1281)</f>
        <v>0</v>
      </c>
      <c r="J1281" s="182">
        <f t="shared" si="76"/>
        <v>0</v>
      </c>
      <c r="K1281" s="181">
        <f>SUMIFS(STIMA!$O$2:$O$48,STIMA!$G$2:$G$48,EP!K$1,STIMA!$E$2:$E$48,EP!$A1281)</f>
        <v>0</v>
      </c>
      <c r="L1281" s="182">
        <f t="shared" si="77"/>
        <v>0</v>
      </c>
      <c r="M1281" s="183">
        <f t="shared" si="78"/>
        <v>0</v>
      </c>
      <c r="N1281" s="182">
        <f t="shared" si="79"/>
        <v>0</v>
      </c>
      <c r="Q1281" s="184"/>
    </row>
    <row r="1282" spans="1:17" ht="12" customHeight="1" x14ac:dyDescent="0.2">
      <c r="A1282" s="188" t="s">
        <v>2389</v>
      </c>
      <c r="B1282" s="188" t="s">
        <v>2390</v>
      </c>
      <c r="C1282" s="190"/>
      <c r="D1282" s="189"/>
      <c r="E1282" s="188" t="s">
        <v>2323</v>
      </c>
      <c r="F1282" s="188" t="s">
        <v>2340</v>
      </c>
      <c r="G1282" s="188" t="s">
        <v>1973</v>
      </c>
      <c r="I1282" s="181">
        <f>SUMIFS(STIMA!$O$2:$O$48,STIMA!$G$2:$G$48,EP!I$1,STIMA!$E$2:$E$48,EP!$A1282)</f>
        <v>0</v>
      </c>
      <c r="J1282" s="182">
        <f t="shared" ref="J1282:J1345" si="80">I1282/$J$1</f>
        <v>0</v>
      </c>
      <c r="K1282" s="181">
        <f>SUMIFS(STIMA!$O$2:$O$48,STIMA!$G$2:$G$48,EP!K$1,STIMA!$E$2:$E$48,EP!$A1282)</f>
        <v>0</v>
      </c>
      <c r="L1282" s="182">
        <f t="shared" ref="L1282:L1345" si="81">K1282/$L$1</f>
        <v>0</v>
      </c>
      <c r="M1282" s="183">
        <f t="shared" ref="M1282:M1345" si="82">I1282+K1282</f>
        <v>0</v>
      </c>
      <c r="N1282" s="182">
        <f t="shared" ref="N1282:N1345" si="83">M1282/$N$1</f>
        <v>0</v>
      </c>
      <c r="Q1282" s="184"/>
    </row>
    <row r="1283" spans="1:17" ht="12" customHeight="1" x14ac:dyDescent="0.2">
      <c r="A1283" s="188" t="s">
        <v>2391</v>
      </c>
      <c r="B1283" s="188" t="s">
        <v>2392</v>
      </c>
      <c r="C1283" s="188" t="s">
        <v>329</v>
      </c>
      <c r="D1283" s="189">
        <v>37.36</v>
      </c>
      <c r="E1283" s="188" t="s">
        <v>2323</v>
      </c>
      <c r="F1283" s="188" t="s">
        <v>2340</v>
      </c>
      <c r="G1283" s="188" t="s">
        <v>1973</v>
      </c>
      <c r="I1283" s="181">
        <f>SUMIFS(STIMA!$O$2:$O$48,STIMA!$G$2:$G$48,EP!I$1,STIMA!$E$2:$E$48,EP!$A1283)</f>
        <v>0</v>
      </c>
      <c r="J1283" s="182">
        <f t="shared" si="80"/>
        <v>0</v>
      </c>
      <c r="K1283" s="181">
        <f>SUMIFS(STIMA!$O$2:$O$48,STIMA!$G$2:$G$48,EP!K$1,STIMA!$E$2:$E$48,EP!$A1283)</f>
        <v>0</v>
      </c>
      <c r="L1283" s="182">
        <f t="shared" si="81"/>
        <v>0</v>
      </c>
      <c r="M1283" s="183">
        <f t="shared" si="82"/>
        <v>0</v>
      </c>
      <c r="N1283" s="182">
        <f t="shared" si="83"/>
        <v>0</v>
      </c>
      <c r="Q1283" s="184"/>
    </row>
    <row r="1284" spans="1:17" ht="12" customHeight="1" x14ac:dyDescent="0.2">
      <c r="A1284" s="188" t="s">
        <v>2393</v>
      </c>
      <c r="B1284" s="188" t="s">
        <v>2394</v>
      </c>
      <c r="C1284" s="188" t="s">
        <v>329</v>
      </c>
      <c r="D1284" s="189">
        <v>38.07</v>
      </c>
      <c r="E1284" s="188" t="s">
        <v>2323</v>
      </c>
      <c r="F1284" s="188" t="s">
        <v>2340</v>
      </c>
      <c r="G1284" s="188" t="s">
        <v>1973</v>
      </c>
      <c r="I1284" s="181">
        <f>SUMIFS(STIMA!$O$2:$O$48,STIMA!$G$2:$G$48,EP!I$1,STIMA!$E$2:$E$48,EP!$A1284)</f>
        <v>0</v>
      </c>
      <c r="J1284" s="182">
        <f t="shared" si="80"/>
        <v>0</v>
      </c>
      <c r="K1284" s="181">
        <f>SUMIFS(STIMA!$O$2:$O$48,STIMA!$G$2:$G$48,EP!K$1,STIMA!$E$2:$E$48,EP!$A1284)</f>
        <v>0</v>
      </c>
      <c r="L1284" s="182">
        <f t="shared" si="81"/>
        <v>0</v>
      </c>
      <c r="M1284" s="183">
        <f t="shared" si="82"/>
        <v>0</v>
      </c>
      <c r="N1284" s="182">
        <f t="shared" si="83"/>
        <v>0</v>
      </c>
      <c r="Q1284" s="184"/>
    </row>
    <row r="1285" spans="1:17" ht="12" customHeight="1" x14ac:dyDescent="0.2">
      <c r="A1285" s="188" t="s">
        <v>2395</v>
      </c>
      <c r="B1285" s="188" t="s">
        <v>2396</v>
      </c>
      <c r="C1285" s="188" t="s">
        <v>329</v>
      </c>
      <c r="D1285" s="189">
        <v>40.32</v>
      </c>
      <c r="E1285" s="188" t="s">
        <v>2323</v>
      </c>
      <c r="F1285" s="188" t="s">
        <v>2340</v>
      </c>
      <c r="G1285" s="188" t="s">
        <v>1973</v>
      </c>
      <c r="I1285" s="181">
        <f>SUMIFS(STIMA!$O$2:$O$48,STIMA!$G$2:$G$48,EP!I$1,STIMA!$E$2:$E$48,EP!$A1285)</f>
        <v>0</v>
      </c>
      <c r="J1285" s="182">
        <f t="shared" si="80"/>
        <v>0</v>
      </c>
      <c r="K1285" s="181">
        <f>SUMIFS(STIMA!$O$2:$O$48,STIMA!$G$2:$G$48,EP!K$1,STIMA!$E$2:$E$48,EP!$A1285)</f>
        <v>0</v>
      </c>
      <c r="L1285" s="182">
        <f t="shared" si="81"/>
        <v>0</v>
      </c>
      <c r="M1285" s="183">
        <f t="shared" si="82"/>
        <v>0</v>
      </c>
      <c r="N1285" s="182">
        <f t="shared" si="83"/>
        <v>0</v>
      </c>
      <c r="Q1285" s="184"/>
    </row>
    <row r="1286" spans="1:17" ht="12" customHeight="1" x14ac:dyDescent="0.2">
      <c r="A1286" s="188" t="s">
        <v>2397</v>
      </c>
      <c r="B1286" s="188" t="s">
        <v>2398</v>
      </c>
      <c r="C1286" s="188" t="s">
        <v>329</v>
      </c>
      <c r="D1286" s="189">
        <v>42.43</v>
      </c>
      <c r="E1286" s="188" t="s">
        <v>2323</v>
      </c>
      <c r="F1286" s="188" t="s">
        <v>2340</v>
      </c>
      <c r="G1286" s="188" t="s">
        <v>1973</v>
      </c>
      <c r="I1286" s="181">
        <f>SUMIFS(STIMA!$O$2:$O$48,STIMA!$G$2:$G$48,EP!I$1,STIMA!$E$2:$E$48,EP!$A1286)</f>
        <v>0</v>
      </c>
      <c r="J1286" s="182">
        <f t="shared" si="80"/>
        <v>0</v>
      </c>
      <c r="K1286" s="181">
        <f>SUMIFS(STIMA!$O$2:$O$48,STIMA!$G$2:$G$48,EP!K$1,STIMA!$E$2:$E$48,EP!$A1286)</f>
        <v>0</v>
      </c>
      <c r="L1286" s="182">
        <f t="shared" si="81"/>
        <v>0</v>
      </c>
      <c r="M1286" s="183">
        <f t="shared" si="82"/>
        <v>0</v>
      </c>
      <c r="N1286" s="182">
        <f t="shared" si="83"/>
        <v>0</v>
      </c>
      <c r="Q1286" s="184"/>
    </row>
    <row r="1287" spans="1:17" ht="12" customHeight="1" x14ac:dyDescent="0.2">
      <c r="A1287" s="188" t="s">
        <v>2399</v>
      </c>
      <c r="B1287" s="188" t="s">
        <v>2400</v>
      </c>
      <c r="C1287" s="190" t="s">
        <v>329</v>
      </c>
      <c r="D1287" s="189">
        <v>47.34</v>
      </c>
      <c r="E1287" s="188" t="s">
        <v>2323</v>
      </c>
      <c r="F1287" s="188" t="s">
        <v>2340</v>
      </c>
      <c r="G1287" s="188" t="s">
        <v>1973</v>
      </c>
      <c r="I1287" s="181">
        <f>SUMIFS(STIMA!$O$2:$O$48,STIMA!$G$2:$G$48,EP!I$1,STIMA!$E$2:$E$48,EP!$A1287)</f>
        <v>0</v>
      </c>
      <c r="J1287" s="182">
        <f t="shared" si="80"/>
        <v>0</v>
      </c>
      <c r="K1287" s="181">
        <f>SUMIFS(STIMA!$O$2:$O$48,STIMA!$G$2:$G$48,EP!K$1,STIMA!$E$2:$E$48,EP!$A1287)</f>
        <v>0</v>
      </c>
      <c r="L1287" s="182">
        <f t="shared" si="81"/>
        <v>0</v>
      </c>
      <c r="M1287" s="183">
        <f t="shared" si="82"/>
        <v>0</v>
      </c>
      <c r="N1287" s="182">
        <f t="shared" si="83"/>
        <v>0</v>
      </c>
      <c r="Q1287" s="184"/>
    </row>
    <row r="1288" spans="1:17" ht="12" customHeight="1" x14ac:dyDescent="0.2">
      <c r="A1288" s="188" t="s">
        <v>2401</v>
      </c>
      <c r="B1288" s="188" t="s">
        <v>2402</v>
      </c>
      <c r="C1288" s="188" t="s">
        <v>329</v>
      </c>
      <c r="D1288" s="189">
        <v>51.52</v>
      </c>
      <c r="E1288" s="188" t="s">
        <v>2323</v>
      </c>
      <c r="F1288" s="188" t="s">
        <v>2340</v>
      </c>
      <c r="G1288" s="188" t="s">
        <v>1973</v>
      </c>
      <c r="I1288" s="181">
        <f>SUMIFS(STIMA!$O$2:$O$48,STIMA!$G$2:$G$48,EP!I$1,STIMA!$E$2:$E$48,EP!$A1288)</f>
        <v>0</v>
      </c>
      <c r="J1288" s="182">
        <f t="shared" si="80"/>
        <v>0</v>
      </c>
      <c r="K1288" s="181">
        <f>SUMIFS(STIMA!$O$2:$O$48,STIMA!$G$2:$G$48,EP!K$1,STIMA!$E$2:$E$48,EP!$A1288)</f>
        <v>0</v>
      </c>
      <c r="L1288" s="182">
        <f t="shared" si="81"/>
        <v>0</v>
      </c>
      <c r="M1288" s="183">
        <f t="shared" si="82"/>
        <v>0</v>
      </c>
      <c r="N1288" s="182">
        <f t="shared" si="83"/>
        <v>0</v>
      </c>
      <c r="Q1288" s="184"/>
    </row>
    <row r="1289" spans="1:17" ht="12" customHeight="1" x14ac:dyDescent="0.2">
      <c r="A1289" s="188" t="s">
        <v>2403</v>
      </c>
      <c r="B1289" s="188" t="s">
        <v>2404</v>
      </c>
      <c r="C1289" s="188" t="s">
        <v>329</v>
      </c>
      <c r="D1289" s="189">
        <v>57.28</v>
      </c>
      <c r="E1289" s="188" t="s">
        <v>2323</v>
      </c>
      <c r="F1289" s="188" t="s">
        <v>2340</v>
      </c>
      <c r="G1289" s="188" t="s">
        <v>1973</v>
      </c>
      <c r="I1289" s="181">
        <f>SUMIFS(STIMA!$O$2:$O$48,STIMA!$G$2:$G$48,EP!I$1,STIMA!$E$2:$E$48,EP!$A1289)</f>
        <v>0</v>
      </c>
      <c r="J1289" s="182">
        <f t="shared" si="80"/>
        <v>0</v>
      </c>
      <c r="K1289" s="181">
        <f>SUMIFS(STIMA!$O$2:$O$48,STIMA!$G$2:$G$48,EP!K$1,STIMA!$E$2:$E$48,EP!$A1289)</f>
        <v>0</v>
      </c>
      <c r="L1289" s="182">
        <f t="shared" si="81"/>
        <v>0</v>
      </c>
      <c r="M1289" s="183">
        <f t="shared" si="82"/>
        <v>0</v>
      </c>
      <c r="N1289" s="182">
        <f t="shared" si="83"/>
        <v>0</v>
      </c>
      <c r="Q1289" s="184"/>
    </row>
    <row r="1290" spans="1:17" ht="12" customHeight="1" x14ac:dyDescent="0.2">
      <c r="A1290" s="188" t="s">
        <v>2405</v>
      </c>
      <c r="B1290" s="188" t="s">
        <v>2406</v>
      </c>
      <c r="C1290" s="188"/>
      <c r="D1290" s="189"/>
      <c r="E1290" s="188" t="s">
        <v>2323</v>
      </c>
      <c r="F1290" s="188" t="s">
        <v>2407</v>
      </c>
      <c r="G1290" s="188" t="s">
        <v>1973</v>
      </c>
      <c r="I1290" s="181">
        <f>SUMIFS(STIMA!$O$2:$O$48,STIMA!$G$2:$G$48,EP!I$1,STIMA!$E$2:$E$48,EP!$A1290)</f>
        <v>0</v>
      </c>
      <c r="J1290" s="182">
        <f t="shared" si="80"/>
        <v>0</v>
      </c>
      <c r="K1290" s="181">
        <f>SUMIFS(STIMA!$O$2:$O$48,STIMA!$G$2:$G$48,EP!K$1,STIMA!$E$2:$E$48,EP!$A1290)</f>
        <v>0</v>
      </c>
      <c r="L1290" s="182">
        <f t="shared" si="81"/>
        <v>0</v>
      </c>
      <c r="M1290" s="183">
        <f t="shared" si="82"/>
        <v>0</v>
      </c>
      <c r="N1290" s="182">
        <f t="shared" si="83"/>
        <v>0</v>
      </c>
      <c r="Q1290" s="184"/>
    </row>
    <row r="1291" spans="1:17" ht="12" customHeight="1" x14ac:dyDescent="0.2">
      <c r="A1291" s="188" t="s">
        <v>2408</v>
      </c>
      <c r="B1291" s="188" t="s">
        <v>2409</v>
      </c>
      <c r="C1291" s="190" t="s">
        <v>427</v>
      </c>
      <c r="D1291" s="189">
        <v>287.39999999999998</v>
      </c>
      <c r="E1291" s="188" t="s">
        <v>2323</v>
      </c>
      <c r="F1291" s="188" t="s">
        <v>2407</v>
      </c>
      <c r="G1291" s="188" t="s">
        <v>1973</v>
      </c>
      <c r="I1291" s="181">
        <f>SUMIFS(STIMA!$O$2:$O$48,STIMA!$G$2:$G$48,EP!I$1,STIMA!$E$2:$E$48,EP!$A1291)</f>
        <v>0</v>
      </c>
      <c r="J1291" s="182">
        <f t="shared" si="80"/>
        <v>0</v>
      </c>
      <c r="K1291" s="181">
        <f>SUMIFS(STIMA!$O$2:$O$48,STIMA!$G$2:$G$48,EP!K$1,STIMA!$E$2:$E$48,EP!$A1291)</f>
        <v>0</v>
      </c>
      <c r="L1291" s="182">
        <f t="shared" si="81"/>
        <v>0</v>
      </c>
      <c r="M1291" s="183">
        <f t="shared" si="82"/>
        <v>0</v>
      </c>
      <c r="N1291" s="182">
        <f t="shared" si="83"/>
        <v>0</v>
      </c>
      <c r="Q1291" s="184"/>
    </row>
    <row r="1292" spans="1:17" ht="12" customHeight="1" x14ac:dyDescent="0.2">
      <c r="A1292" s="188" t="s">
        <v>2410</v>
      </c>
      <c r="B1292" s="188" t="s">
        <v>2411</v>
      </c>
      <c r="C1292" s="188" t="s">
        <v>427</v>
      </c>
      <c r="D1292" s="189">
        <v>394.69</v>
      </c>
      <c r="E1292" s="188" t="s">
        <v>2323</v>
      </c>
      <c r="F1292" s="188" t="s">
        <v>2407</v>
      </c>
      <c r="G1292" s="188" t="s">
        <v>1973</v>
      </c>
      <c r="I1292" s="181">
        <f>SUMIFS(STIMA!$O$2:$O$48,STIMA!$G$2:$G$48,EP!I$1,STIMA!$E$2:$E$48,EP!$A1292)</f>
        <v>0</v>
      </c>
      <c r="J1292" s="182">
        <f t="shared" si="80"/>
        <v>0</v>
      </c>
      <c r="K1292" s="181">
        <f>SUMIFS(STIMA!$O$2:$O$48,STIMA!$G$2:$G$48,EP!K$1,STIMA!$E$2:$E$48,EP!$A1292)</f>
        <v>0</v>
      </c>
      <c r="L1292" s="182">
        <f t="shared" si="81"/>
        <v>0</v>
      </c>
      <c r="M1292" s="183">
        <f t="shared" si="82"/>
        <v>0</v>
      </c>
      <c r="N1292" s="182">
        <f t="shared" si="83"/>
        <v>0</v>
      </c>
      <c r="Q1292" s="184"/>
    </row>
    <row r="1293" spans="1:17" ht="12" customHeight="1" x14ac:dyDescent="0.2">
      <c r="A1293" s="188" t="s">
        <v>2412</v>
      </c>
      <c r="B1293" s="188" t="s">
        <v>2413</v>
      </c>
      <c r="C1293" s="188" t="s">
        <v>427</v>
      </c>
      <c r="D1293" s="189">
        <v>437.78</v>
      </c>
      <c r="E1293" s="188" t="s">
        <v>2323</v>
      </c>
      <c r="F1293" s="188" t="s">
        <v>2407</v>
      </c>
      <c r="G1293" s="188" t="s">
        <v>1973</v>
      </c>
      <c r="I1293" s="181">
        <f>SUMIFS(STIMA!$O$2:$O$48,STIMA!$G$2:$G$48,EP!I$1,STIMA!$E$2:$E$48,EP!$A1293)</f>
        <v>0</v>
      </c>
      <c r="J1293" s="182">
        <f t="shared" si="80"/>
        <v>0</v>
      </c>
      <c r="K1293" s="181">
        <f>SUMIFS(STIMA!$O$2:$O$48,STIMA!$G$2:$G$48,EP!K$1,STIMA!$E$2:$E$48,EP!$A1293)</f>
        <v>0</v>
      </c>
      <c r="L1293" s="182">
        <f t="shared" si="81"/>
        <v>0</v>
      </c>
      <c r="M1293" s="183">
        <f t="shared" si="82"/>
        <v>0</v>
      </c>
      <c r="N1293" s="182">
        <f t="shared" si="83"/>
        <v>0</v>
      </c>
      <c r="Q1293" s="184"/>
    </row>
    <row r="1294" spans="1:17" ht="12" customHeight="1" x14ac:dyDescent="0.2">
      <c r="A1294" s="188" t="s">
        <v>2414</v>
      </c>
      <c r="B1294" s="188" t="s">
        <v>2415</v>
      </c>
      <c r="C1294" s="188" t="s">
        <v>427</v>
      </c>
      <c r="D1294" s="189">
        <v>516.39</v>
      </c>
      <c r="E1294" s="188" t="s">
        <v>2323</v>
      </c>
      <c r="F1294" s="188" t="s">
        <v>2407</v>
      </c>
      <c r="G1294" s="188" t="s">
        <v>1973</v>
      </c>
      <c r="I1294" s="181">
        <f>SUMIFS(STIMA!$O$2:$O$48,STIMA!$G$2:$G$48,EP!I$1,STIMA!$E$2:$E$48,EP!$A1294)</f>
        <v>0</v>
      </c>
      <c r="J1294" s="182">
        <f t="shared" si="80"/>
        <v>0</v>
      </c>
      <c r="K1294" s="181">
        <f>SUMIFS(STIMA!$O$2:$O$48,STIMA!$G$2:$G$48,EP!K$1,STIMA!$E$2:$E$48,EP!$A1294)</f>
        <v>0</v>
      </c>
      <c r="L1294" s="182">
        <f t="shared" si="81"/>
        <v>0</v>
      </c>
      <c r="M1294" s="183">
        <f t="shared" si="82"/>
        <v>0</v>
      </c>
      <c r="N1294" s="182">
        <f t="shared" si="83"/>
        <v>0</v>
      </c>
      <c r="Q1294" s="184"/>
    </row>
    <row r="1295" spans="1:17" ht="12" customHeight="1" x14ac:dyDescent="0.2">
      <c r="A1295" s="188" t="s">
        <v>2416</v>
      </c>
      <c r="B1295" s="188" t="s">
        <v>2417</v>
      </c>
      <c r="C1295" s="188" t="s">
        <v>427</v>
      </c>
      <c r="D1295" s="189">
        <v>746.72</v>
      </c>
      <c r="E1295" s="188" t="s">
        <v>2323</v>
      </c>
      <c r="F1295" s="188" t="s">
        <v>2407</v>
      </c>
      <c r="G1295" s="188" t="s">
        <v>1973</v>
      </c>
      <c r="I1295" s="181">
        <f>SUMIFS(STIMA!$O$2:$O$48,STIMA!$G$2:$G$48,EP!I$1,STIMA!$E$2:$E$48,EP!$A1295)</f>
        <v>0</v>
      </c>
      <c r="J1295" s="182">
        <f t="shared" si="80"/>
        <v>0</v>
      </c>
      <c r="K1295" s="181">
        <f>SUMIFS(STIMA!$O$2:$O$48,STIMA!$G$2:$G$48,EP!K$1,STIMA!$E$2:$E$48,EP!$A1295)</f>
        <v>0</v>
      </c>
      <c r="L1295" s="182">
        <f t="shared" si="81"/>
        <v>0</v>
      </c>
      <c r="M1295" s="183">
        <f t="shared" si="82"/>
        <v>0</v>
      </c>
      <c r="N1295" s="182">
        <f t="shared" si="83"/>
        <v>0</v>
      </c>
      <c r="Q1295" s="184"/>
    </row>
    <row r="1296" spans="1:17" ht="12" customHeight="1" x14ac:dyDescent="0.2">
      <c r="A1296" s="188" t="s">
        <v>2418</v>
      </c>
      <c r="B1296" s="188" t="s">
        <v>2419</v>
      </c>
      <c r="C1296" s="188"/>
      <c r="D1296" s="189"/>
      <c r="E1296" s="188" t="s">
        <v>2323</v>
      </c>
      <c r="F1296" s="188" t="s">
        <v>2420</v>
      </c>
      <c r="G1296" s="188" t="s">
        <v>1973</v>
      </c>
      <c r="I1296" s="181">
        <f>SUMIFS(STIMA!$O$2:$O$48,STIMA!$G$2:$G$48,EP!I$1,STIMA!$E$2:$E$48,EP!$A1296)</f>
        <v>0</v>
      </c>
      <c r="J1296" s="182">
        <f t="shared" si="80"/>
        <v>0</v>
      </c>
      <c r="K1296" s="181">
        <f>SUMIFS(STIMA!$O$2:$O$48,STIMA!$G$2:$G$48,EP!K$1,STIMA!$E$2:$E$48,EP!$A1296)</f>
        <v>0</v>
      </c>
      <c r="L1296" s="182">
        <f t="shared" si="81"/>
        <v>0</v>
      </c>
      <c r="M1296" s="183">
        <f t="shared" si="82"/>
        <v>0</v>
      </c>
      <c r="N1296" s="182">
        <f t="shared" si="83"/>
        <v>0</v>
      </c>
      <c r="Q1296" s="184"/>
    </row>
    <row r="1297" spans="1:17" ht="12" customHeight="1" x14ac:dyDescent="0.2">
      <c r="A1297" s="188" t="s">
        <v>2421</v>
      </c>
      <c r="B1297" s="188" t="s">
        <v>2422</v>
      </c>
      <c r="C1297" s="188" t="s">
        <v>1978</v>
      </c>
      <c r="D1297" s="189">
        <v>4350</v>
      </c>
      <c r="E1297" s="188" t="s">
        <v>2323</v>
      </c>
      <c r="F1297" s="188" t="s">
        <v>2420</v>
      </c>
      <c r="G1297" s="188" t="s">
        <v>1973</v>
      </c>
      <c r="I1297" s="181">
        <f>SUMIFS(STIMA!$O$2:$O$48,STIMA!$G$2:$G$48,EP!I$1,STIMA!$E$2:$E$48,EP!$A1297)</f>
        <v>0</v>
      </c>
      <c r="J1297" s="182">
        <f t="shared" si="80"/>
        <v>0</v>
      </c>
      <c r="K1297" s="181">
        <f>SUMIFS(STIMA!$O$2:$O$48,STIMA!$G$2:$G$48,EP!K$1,STIMA!$E$2:$E$48,EP!$A1297)</f>
        <v>0</v>
      </c>
      <c r="L1297" s="182">
        <f t="shared" si="81"/>
        <v>0</v>
      </c>
      <c r="M1297" s="183">
        <f t="shared" si="82"/>
        <v>0</v>
      </c>
      <c r="N1297" s="182">
        <f t="shared" si="83"/>
        <v>0</v>
      </c>
      <c r="Q1297" s="184"/>
    </row>
    <row r="1298" spans="1:17" ht="12" customHeight="1" x14ac:dyDescent="0.2">
      <c r="A1298" s="188" t="s">
        <v>2423</v>
      </c>
      <c r="B1298" s="188" t="s">
        <v>2424</v>
      </c>
      <c r="C1298" s="188"/>
      <c r="D1298" s="189"/>
      <c r="E1298" s="188" t="s">
        <v>2323</v>
      </c>
      <c r="F1298" s="188" t="s">
        <v>2425</v>
      </c>
      <c r="G1298" s="188" t="s">
        <v>1973</v>
      </c>
      <c r="I1298" s="181">
        <f>SUMIFS(STIMA!$O$2:$O$48,STIMA!$G$2:$G$48,EP!I$1,STIMA!$E$2:$E$48,EP!$A1298)</f>
        <v>0</v>
      </c>
      <c r="J1298" s="182">
        <f t="shared" si="80"/>
        <v>0</v>
      </c>
      <c r="K1298" s="181">
        <f>SUMIFS(STIMA!$O$2:$O$48,STIMA!$G$2:$G$48,EP!K$1,STIMA!$E$2:$E$48,EP!$A1298)</f>
        <v>0</v>
      </c>
      <c r="L1298" s="182">
        <f t="shared" si="81"/>
        <v>0</v>
      </c>
      <c r="M1298" s="183">
        <f t="shared" si="82"/>
        <v>0</v>
      </c>
      <c r="N1298" s="182">
        <f t="shared" si="83"/>
        <v>0</v>
      </c>
      <c r="Q1298" s="184"/>
    </row>
    <row r="1299" spans="1:17" ht="12" customHeight="1" x14ac:dyDescent="0.2">
      <c r="A1299" s="188" t="s">
        <v>2426</v>
      </c>
      <c r="B1299" s="188" t="s">
        <v>2427</v>
      </c>
      <c r="C1299" s="188" t="s">
        <v>427</v>
      </c>
      <c r="D1299" s="189">
        <v>3600</v>
      </c>
      <c r="E1299" s="188" t="s">
        <v>2323</v>
      </c>
      <c r="F1299" s="188" t="s">
        <v>2425</v>
      </c>
      <c r="G1299" s="188" t="s">
        <v>1973</v>
      </c>
      <c r="I1299" s="181">
        <f>SUMIFS(STIMA!$O$2:$O$48,STIMA!$G$2:$G$48,EP!I$1,STIMA!$E$2:$E$48,EP!$A1299)</f>
        <v>0</v>
      </c>
      <c r="J1299" s="182">
        <f t="shared" si="80"/>
        <v>0</v>
      </c>
      <c r="K1299" s="181">
        <f>SUMIFS(STIMA!$O$2:$O$48,STIMA!$G$2:$G$48,EP!K$1,STIMA!$E$2:$E$48,EP!$A1299)</f>
        <v>0</v>
      </c>
      <c r="L1299" s="182">
        <f t="shared" si="81"/>
        <v>0</v>
      </c>
      <c r="M1299" s="183">
        <f t="shared" si="82"/>
        <v>0</v>
      </c>
      <c r="N1299" s="182">
        <f t="shared" si="83"/>
        <v>0</v>
      </c>
      <c r="Q1299" s="184"/>
    </row>
    <row r="1300" spans="1:17" ht="12" customHeight="1" x14ac:dyDescent="0.2">
      <c r="A1300" s="188" t="s">
        <v>2428</v>
      </c>
      <c r="B1300" s="188" t="s">
        <v>2429</v>
      </c>
      <c r="C1300" s="188"/>
      <c r="D1300" s="189"/>
      <c r="E1300" s="188" t="s">
        <v>2038</v>
      </c>
      <c r="F1300" s="188" t="s">
        <v>2103</v>
      </c>
      <c r="G1300" s="188" t="s">
        <v>1973</v>
      </c>
      <c r="I1300" s="181">
        <f>SUMIFS(STIMA!$O$2:$O$48,STIMA!$G$2:$G$48,EP!I$1,STIMA!$E$2:$E$48,EP!$A1300)</f>
        <v>0</v>
      </c>
      <c r="J1300" s="182">
        <f t="shared" si="80"/>
        <v>0</v>
      </c>
      <c r="K1300" s="181">
        <f>SUMIFS(STIMA!$O$2:$O$48,STIMA!$G$2:$G$48,EP!K$1,STIMA!$E$2:$E$48,EP!$A1300)</f>
        <v>0</v>
      </c>
      <c r="L1300" s="182">
        <f t="shared" si="81"/>
        <v>0</v>
      </c>
      <c r="M1300" s="183">
        <f t="shared" si="82"/>
        <v>0</v>
      </c>
      <c r="N1300" s="182">
        <f t="shared" si="83"/>
        <v>0</v>
      </c>
      <c r="Q1300" s="184"/>
    </row>
    <row r="1301" spans="1:17" ht="12" customHeight="1" x14ac:dyDescent="0.2">
      <c r="A1301" s="188" t="s">
        <v>3634</v>
      </c>
      <c r="B1301" s="188" t="s">
        <v>3635</v>
      </c>
      <c r="C1301" s="188"/>
      <c r="D1301" s="189">
        <v>0</v>
      </c>
      <c r="E1301" s="188" t="s">
        <v>2432</v>
      </c>
      <c r="F1301" s="188" t="s">
        <v>2433</v>
      </c>
      <c r="G1301" s="188" t="s">
        <v>1973</v>
      </c>
      <c r="I1301" s="181">
        <f>SUMIFS(STIMA!$O$2:$O$48,STIMA!$G$2:$G$48,EP!I$1,STIMA!$E$2:$E$48,EP!$A1301)</f>
        <v>0</v>
      </c>
      <c r="J1301" s="182">
        <f t="shared" si="80"/>
        <v>0</v>
      </c>
      <c r="K1301" s="181">
        <f>SUMIFS(STIMA!$O$2:$O$48,STIMA!$G$2:$G$48,EP!K$1,STIMA!$E$2:$E$48,EP!$A1301)</f>
        <v>0</v>
      </c>
      <c r="L1301" s="182">
        <f t="shared" si="81"/>
        <v>0</v>
      </c>
      <c r="M1301" s="183">
        <f t="shared" si="82"/>
        <v>0</v>
      </c>
      <c r="N1301" s="182">
        <f t="shared" si="83"/>
        <v>0</v>
      </c>
      <c r="Q1301" s="184"/>
    </row>
    <row r="1302" spans="1:17" ht="12" customHeight="1" x14ac:dyDescent="0.2">
      <c r="A1302" s="188" t="s">
        <v>2430</v>
      </c>
      <c r="B1302" s="188" t="s">
        <v>2431</v>
      </c>
      <c r="C1302" s="188" t="s">
        <v>329</v>
      </c>
      <c r="D1302" s="189">
        <v>2.3199999999999998</v>
      </c>
      <c r="E1302" s="188" t="s">
        <v>2432</v>
      </c>
      <c r="F1302" s="188" t="s">
        <v>2433</v>
      </c>
      <c r="G1302" s="188" t="s">
        <v>1973</v>
      </c>
      <c r="I1302" s="181">
        <f>SUMIFS(STIMA!$O$2:$O$48,STIMA!$G$2:$G$48,EP!I$1,STIMA!$E$2:$E$48,EP!$A1302)</f>
        <v>0</v>
      </c>
      <c r="J1302" s="182">
        <f t="shared" si="80"/>
        <v>0</v>
      </c>
      <c r="K1302" s="181">
        <f>SUMIFS(STIMA!$O$2:$O$48,STIMA!$G$2:$G$48,EP!K$1,STIMA!$E$2:$E$48,EP!$A1302)</f>
        <v>0</v>
      </c>
      <c r="L1302" s="182">
        <f t="shared" si="81"/>
        <v>0</v>
      </c>
      <c r="M1302" s="183">
        <f t="shared" si="82"/>
        <v>0</v>
      </c>
      <c r="N1302" s="182">
        <f t="shared" si="83"/>
        <v>0</v>
      </c>
      <c r="Q1302" s="184"/>
    </row>
    <row r="1303" spans="1:17" ht="12" customHeight="1" x14ac:dyDescent="0.2">
      <c r="A1303" s="188" t="s">
        <v>3636</v>
      </c>
      <c r="B1303" s="188" t="s">
        <v>3637</v>
      </c>
      <c r="C1303" s="188"/>
      <c r="D1303" s="189">
        <v>0</v>
      </c>
      <c r="E1303" s="188" t="s">
        <v>2432</v>
      </c>
      <c r="F1303" s="188" t="s">
        <v>2433</v>
      </c>
      <c r="G1303" s="188" t="s">
        <v>1973</v>
      </c>
      <c r="I1303" s="181">
        <f>SUMIFS(STIMA!$O$2:$O$48,STIMA!$G$2:$G$48,EP!I$1,STIMA!$E$2:$E$48,EP!$A1303)</f>
        <v>0</v>
      </c>
      <c r="J1303" s="182">
        <f t="shared" si="80"/>
        <v>0</v>
      </c>
      <c r="K1303" s="181">
        <f>SUMIFS(STIMA!$O$2:$O$48,STIMA!$G$2:$G$48,EP!K$1,STIMA!$E$2:$E$48,EP!$A1303)</f>
        <v>0</v>
      </c>
      <c r="L1303" s="182">
        <f t="shared" si="81"/>
        <v>0</v>
      </c>
      <c r="M1303" s="183">
        <f t="shared" si="82"/>
        <v>0</v>
      </c>
      <c r="N1303" s="182">
        <f t="shared" si="83"/>
        <v>0</v>
      </c>
      <c r="Q1303" s="184"/>
    </row>
    <row r="1304" spans="1:17" ht="12" customHeight="1" x14ac:dyDescent="0.2">
      <c r="A1304" s="188" t="s">
        <v>3638</v>
      </c>
      <c r="B1304" s="188" t="s">
        <v>3639</v>
      </c>
      <c r="C1304" s="188" t="s">
        <v>329</v>
      </c>
      <c r="D1304" s="189">
        <v>4.38</v>
      </c>
      <c r="E1304" s="188" t="s">
        <v>2432</v>
      </c>
      <c r="F1304" s="188" t="s">
        <v>2433</v>
      </c>
      <c r="G1304" s="188" t="s">
        <v>1973</v>
      </c>
      <c r="H1304" s="188" t="s">
        <v>3363</v>
      </c>
      <c r="I1304" s="181">
        <f>SUMIFS(STIMA!$O$2:$O$48,STIMA!$G$2:$G$48,EP!I$1,STIMA!$E$2:$E$48,EP!$A1304)</f>
        <v>0</v>
      </c>
      <c r="J1304" s="182">
        <f t="shared" si="80"/>
        <v>0</v>
      </c>
      <c r="K1304" s="181">
        <f>SUMIFS(STIMA!$O$2:$O$48,STIMA!$G$2:$G$48,EP!K$1,STIMA!$E$2:$E$48,EP!$A1304)</f>
        <v>0</v>
      </c>
      <c r="L1304" s="182">
        <f t="shared" si="81"/>
        <v>0</v>
      </c>
      <c r="M1304" s="183">
        <f t="shared" si="82"/>
        <v>0</v>
      </c>
      <c r="N1304" s="182">
        <f t="shared" si="83"/>
        <v>0</v>
      </c>
      <c r="Q1304" s="184"/>
    </row>
    <row r="1305" spans="1:17" ht="12" customHeight="1" x14ac:dyDescent="0.2">
      <c r="A1305" s="188" t="s">
        <v>3640</v>
      </c>
      <c r="B1305" s="188" t="s">
        <v>3641</v>
      </c>
      <c r="C1305" s="188" t="s">
        <v>329</v>
      </c>
      <c r="D1305" s="189">
        <v>5.65</v>
      </c>
      <c r="E1305" s="188" t="s">
        <v>2432</v>
      </c>
      <c r="F1305" s="188" t="s">
        <v>2433</v>
      </c>
      <c r="G1305" s="188" t="s">
        <v>1973</v>
      </c>
      <c r="H1305" s="188" t="s">
        <v>3363</v>
      </c>
      <c r="I1305" s="181">
        <f>SUMIFS(STIMA!$O$2:$O$48,STIMA!$G$2:$G$48,EP!I$1,STIMA!$E$2:$E$48,EP!$A1305)</f>
        <v>0</v>
      </c>
      <c r="J1305" s="182">
        <f t="shared" si="80"/>
        <v>0</v>
      </c>
      <c r="K1305" s="181">
        <f>SUMIFS(STIMA!$O$2:$O$48,STIMA!$G$2:$G$48,EP!K$1,STIMA!$E$2:$E$48,EP!$A1305)</f>
        <v>0</v>
      </c>
      <c r="L1305" s="182">
        <f t="shared" si="81"/>
        <v>0</v>
      </c>
      <c r="M1305" s="183">
        <f t="shared" si="82"/>
        <v>0</v>
      </c>
      <c r="N1305" s="182">
        <f t="shared" si="83"/>
        <v>0</v>
      </c>
      <c r="Q1305" s="184"/>
    </row>
    <row r="1306" spans="1:17" ht="12" customHeight="1" x14ac:dyDescent="0.2">
      <c r="A1306" s="188" t="s">
        <v>3642</v>
      </c>
      <c r="B1306" s="188" t="s">
        <v>3643</v>
      </c>
      <c r="C1306" s="188" t="s">
        <v>329</v>
      </c>
      <c r="D1306" s="189">
        <v>7.32</v>
      </c>
      <c r="E1306" s="188" t="s">
        <v>2432</v>
      </c>
      <c r="F1306" s="188" t="s">
        <v>2433</v>
      </c>
      <c r="G1306" s="188" t="s">
        <v>1973</v>
      </c>
      <c r="H1306" s="188" t="s">
        <v>3363</v>
      </c>
      <c r="I1306" s="181">
        <f>SUMIFS(STIMA!$O$2:$O$48,STIMA!$G$2:$G$48,EP!I$1,STIMA!$E$2:$E$48,EP!$A1306)</f>
        <v>0</v>
      </c>
      <c r="J1306" s="182">
        <f t="shared" si="80"/>
        <v>0</v>
      </c>
      <c r="K1306" s="181">
        <f>SUMIFS(STIMA!$O$2:$O$48,STIMA!$G$2:$G$48,EP!K$1,STIMA!$E$2:$E$48,EP!$A1306)</f>
        <v>0</v>
      </c>
      <c r="L1306" s="182">
        <f t="shared" si="81"/>
        <v>0</v>
      </c>
      <c r="M1306" s="183">
        <f t="shared" si="82"/>
        <v>0</v>
      </c>
      <c r="N1306" s="182">
        <f t="shared" si="83"/>
        <v>0</v>
      </c>
      <c r="Q1306" s="184"/>
    </row>
    <row r="1307" spans="1:17" ht="12" customHeight="1" x14ac:dyDescent="0.2">
      <c r="A1307" s="188" t="s">
        <v>3644</v>
      </c>
      <c r="B1307" s="188" t="s">
        <v>3645</v>
      </c>
      <c r="C1307" s="188" t="s">
        <v>329</v>
      </c>
      <c r="D1307" s="189">
        <v>9.6</v>
      </c>
      <c r="E1307" s="188" t="s">
        <v>2432</v>
      </c>
      <c r="F1307" s="188" t="s">
        <v>2433</v>
      </c>
      <c r="G1307" s="188" t="s">
        <v>1973</v>
      </c>
      <c r="H1307" s="188" t="s">
        <v>3363</v>
      </c>
      <c r="I1307" s="181">
        <f>SUMIFS(STIMA!$O$2:$O$48,STIMA!$G$2:$G$48,EP!I$1,STIMA!$E$2:$E$48,EP!$A1307)</f>
        <v>0</v>
      </c>
      <c r="J1307" s="182">
        <f t="shared" si="80"/>
        <v>0</v>
      </c>
      <c r="K1307" s="181">
        <f>SUMIFS(STIMA!$O$2:$O$48,STIMA!$G$2:$G$48,EP!K$1,STIMA!$E$2:$E$48,EP!$A1307)</f>
        <v>0</v>
      </c>
      <c r="L1307" s="182">
        <f t="shared" si="81"/>
        <v>0</v>
      </c>
      <c r="M1307" s="183">
        <f t="shared" si="82"/>
        <v>0</v>
      </c>
      <c r="N1307" s="182">
        <f t="shared" si="83"/>
        <v>0</v>
      </c>
      <c r="Q1307" s="184"/>
    </row>
    <row r="1308" spans="1:17" ht="12" customHeight="1" x14ac:dyDescent="0.2">
      <c r="A1308" s="188" t="s">
        <v>3646</v>
      </c>
      <c r="B1308" s="188" t="s">
        <v>3647</v>
      </c>
      <c r="C1308" s="188" t="s">
        <v>329</v>
      </c>
      <c r="D1308" s="189">
        <v>15.61</v>
      </c>
      <c r="E1308" s="188" t="s">
        <v>2432</v>
      </c>
      <c r="F1308" s="188" t="s">
        <v>2433</v>
      </c>
      <c r="G1308" s="188" t="s">
        <v>1973</v>
      </c>
      <c r="H1308" s="188" t="s">
        <v>3363</v>
      </c>
      <c r="I1308" s="181">
        <f>SUMIFS(STIMA!$O$2:$O$48,STIMA!$G$2:$G$48,EP!I$1,STIMA!$E$2:$E$48,EP!$A1308)</f>
        <v>0</v>
      </c>
      <c r="J1308" s="182">
        <f t="shared" si="80"/>
        <v>0</v>
      </c>
      <c r="K1308" s="181">
        <f>SUMIFS(STIMA!$O$2:$O$48,STIMA!$G$2:$G$48,EP!K$1,STIMA!$E$2:$E$48,EP!$A1308)</f>
        <v>0</v>
      </c>
      <c r="L1308" s="182">
        <f t="shared" si="81"/>
        <v>0</v>
      </c>
      <c r="M1308" s="183">
        <f t="shared" si="82"/>
        <v>0</v>
      </c>
      <c r="N1308" s="182">
        <f t="shared" si="83"/>
        <v>0</v>
      </c>
      <c r="Q1308" s="184"/>
    </row>
    <row r="1309" spans="1:17" ht="12" customHeight="1" x14ac:dyDescent="0.2">
      <c r="A1309" s="188" t="s">
        <v>3648</v>
      </c>
      <c r="B1309" s="188" t="s">
        <v>3649</v>
      </c>
      <c r="C1309" s="188" t="s">
        <v>329</v>
      </c>
      <c r="D1309" s="189">
        <v>21.48</v>
      </c>
      <c r="E1309" s="188" t="s">
        <v>2432</v>
      </c>
      <c r="F1309" s="188" t="s">
        <v>2433</v>
      </c>
      <c r="G1309" s="188" t="s">
        <v>1973</v>
      </c>
      <c r="H1309" s="188" t="s">
        <v>3363</v>
      </c>
      <c r="I1309" s="181">
        <f>SUMIFS(STIMA!$O$2:$O$48,STIMA!$G$2:$G$48,EP!I$1,STIMA!$E$2:$E$48,EP!$A1309)</f>
        <v>0</v>
      </c>
      <c r="J1309" s="182">
        <f t="shared" si="80"/>
        <v>0</v>
      </c>
      <c r="K1309" s="181">
        <f>SUMIFS(STIMA!$O$2:$O$48,STIMA!$G$2:$G$48,EP!K$1,STIMA!$E$2:$E$48,EP!$A1309)</f>
        <v>0</v>
      </c>
      <c r="L1309" s="182">
        <f t="shared" si="81"/>
        <v>0</v>
      </c>
      <c r="M1309" s="183">
        <f t="shared" si="82"/>
        <v>0</v>
      </c>
      <c r="N1309" s="182">
        <f t="shared" si="83"/>
        <v>0</v>
      </c>
      <c r="Q1309" s="184"/>
    </row>
    <row r="1310" spans="1:17" ht="12" customHeight="1" x14ac:dyDescent="0.2">
      <c r="A1310" s="188" t="s">
        <v>3650</v>
      </c>
      <c r="B1310" s="188" t="s">
        <v>3651</v>
      </c>
      <c r="C1310" s="188" t="s">
        <v>329</v>
      </c>
      <c r="D1310" s="189">
        <v>30.59</v>
      </c>
      <c r="E1310" s="188" t="s">
        <v>2432</v>
      </c>
      <c r="F1310" s="188" t="s">
        <v>2433</v>
      </c>
      <c r="G1310" s="188" t="s">
        <v>1973</v>
      </c>
      <c r="H1310" s="188" t="s">
        <v>3363</v>
      </c>
      <c r="I1310" s="181">
        <f>SUMIFS(STIMA!$O$2:$O$48,STIMA!$G$2:$G$48,EP!I$1,STIMA!$E$2:$E$48,EP!$A1310)</f>
        <v>0</v>
      </c>
      <c r="J1310" s="182">
        <f t="shared" si="80"/>
        <v>0</v>
      </c>
      <c r="K1310" s="181">
        <f>SUMIFS(STIMA!$O$2:$O$48,STIMA!$G$2:$G$48,EP!K$1,STIMA!$E$2:$E$48,EP!$A1310)</f>
        <v>0</v>
      </c>
      <c r="L1310" s="182">
        <f t="shared" si="81"/>
        <v>0</v>
      </c>
      <c r="M1310" s="183">
        <f t="shared" si="82"/>
        <v>0</v>
      </c>
      <c r="N1310" s="182">
        <f t="shared" si="83"/>
        <v>0</v>
      </c>
      <c r="Q1310" s="184"/>
    </row>
    <row r="1311" spans="1:17" ht="12" customHeight="1" x14ac:dyDescent="0.2">
      <c r="A1311" s="188" t="s">
        <v>3652</v>
      </c>
      <c r="B1311" s="188" t="s">
        <v>3653</v>
      </c>
      <c r="C1311" s="188" t="s">
        <v>329</v>
      </c>
      <c r="D1311" s="189">
        <v>38.4</v>
      </c>
      <c r="E1311" s="188" t="s">
        <v>2432</v>
      </c>
      <c r="F1311" s="188" t="s">
        <v>2433</v>
      </c>
      <c r="G1311" s="188" t="s">
        <v>1973</v>
      </c>
      <c r="H1311" s="188" t="s">
        <v>3363</v>
      </c>
      <c r="I1311" s="181">
        <f>SUMIFS(STIMA!$O$2:$O$48,STIMA!$G$2:$G$48,EP!I$1,STIMA!$E$2:$E$48,EP!$A1311)</f>
        <v>0</v>
      </c>
      <c r="J1311" s="182">
        <f t="shared" si="80"/>
        <v>0</v>
      </c>
      <c r="K1311" s="181">
        <f>SUMIFS(STIMA!$O$2:$O$48,STIMA!$G$2:$G$48,EP!K$1,STIMA!$E$2:$E$48,EP!$A1311)</f>
        <v>0</v>
      </c>
      <c r="L1311" s="182">
        <f t="shared" si="81"/>
        <v>0</v>
      </c>
      <c r="M1311" s="183">
        <f t="shared" si="82"/>
        <v>0</v>
      </c>
      <c r="N1311" s="182">
        <f t="shared" si="83"/>
        <v>0</v>
      </c>
      <c r="Q1311" s="184"/>
    </row>
    <row r="1312" spans="1:17" ht="12" customHeight="1" x14ac:dyDescent="0.2">
      <c r="A1312" s="188" t="s">
        <v>3654</v>
      </c>
      <c r="B1312" s="188" t="s">
        <v>3655</v>
      </c>
      <c r="C1312" s="188" t="s">
        <v>329</v>
      </c>
      <c r="D1312" s="189">
        <v>50.71</v>
      </c>
      <c r="E1312" s="188" t="s">
        <v>2432</v>
      </c>
      <c r="F1312" s="188" t="s">
        <v>2433</v>
      </c>
      <c r="G1312" s="188" t="s">
        <v>1973</v>
      </c>
      <c r="H1312" s="188" t="s">
        <v>3363</v>
      </c>
      <c r="I1312" s="181">
        <f>SUMIFS(STIMA!$O$2:$O$48,STIMA!$G$2:$G$48,EP!I$1,STIMA!$E$2:$E$48,EP!$A1312)</f>
        <v>0</v>
      </c>
      <c r="J1312" s="182">
        <f t="shared" si="80"/>
        <v>0</v>
      </c>
      <c r="K1312" s="181">
        <f>SUMIFS(STIMA!$O$2:$O$48,STIMA!$G$2:$G$48,EP!K$1,STIMA!$E$2:$E$48,EP!$A1312)</f>
        <v>0</v>
      </c>
      <c r="L1312" s="182">
        <f t="shared" si="81"/>
        <v>0</v>
      </c>
      <c r="M1312" s="183">
        <f t="shared" si="82"/>
        <v>0</v>
      </c>
      <c r="N1312" s="182">
        <f t="shared" si="83"/>
        <v>0</v>
      </c>
      <c r="Q1312" s="184"/>
    </row>
    <row r="1313" spans="1:17" ht="12" customHeight="1" x14ac:dyDescent="0.2">
      <c r="A1313" s="188" t="s">
        <v>3656</v>
      </c>
      <c r="B1313" s="188" t="s">
        <v>3657</v>
      </c>
      <c r="C1313" s="188" t="s">
        <v>329</v>
      </c>
      <c r="D1313" s="189">
        <v>73.69</v>
      </c>
      <c r="E1313" s="188" t="s">
        <v>2432</v>
      </c>
      <c r="F1313" s="188" t="s">
        <v>2433</v>
      </c>
      <c r="G1313" s="188" t="s">
        <v>1973</v>
      </c>
      <c r="H1313" s="188" t="s">
        <v>3363</v>
      </c>
      <c r="I1313" s="181">
        <f>SUMIFS(STIMA!$O$2:$O$48,STIMA!$G$2:$G$48,EP!I$1,STIMA!$E$2:$E$48,EP!$A1313)</f>
        <v>0</v>
      </c>
      <c r="J1313" s="182">
        <f t="shared" si="80"/>
        <v>0</v>
      </c>
      <c r="K1313" s="181">
        <f>SUMIFS(STIMA!$O$2:$O$48,STIMA!$G$2:$G$48,EP!K$1,STIMA!$E$2:$E$48,EP!$A1313)</f>
        <v>0</v>
      </c>
      <c r="L1313" s="182">
        <f t="shared" si="81"/>
        <v>0</v>
      </c>
      <c r="M1313" s="183">
        <f t="shared" si="82"/>
        <v>0</v>
      </c>
      <c r="N1313" s="182">
        <f t="shared" si="83"/>
        <v>0</v>
      </c>
      <c r="Q1313" s="184"/>
    </row>
    <row r="1314" spans="1:17" ht="12" customHeight="1" x14ac:dyDescent="0.2">
      <c r="A1314" s="188" t="s">
        <v>3658</v>
      </c>
      <c r="B1314" s="188" t="s">
        <v>3659</v>
      </c>
      <c r="C1314" s="188" t="s">
        <v>427</v>
      </c>
      <c r="D1314" s="189">
        <v>1406.28</v>
      </c>
      <c r="E1314" s="188" t="s">
        <v>2432</v>
      </c>
      <c r="F1314" s="188" t="s">
        <v>3660</v>
      </c>
      <c r="G1314" s="188" t="s">
        <v>1973</v>
      </c>
      <c r="I1314" s="181">
        <f>SUMIFS(STIMA!$O$2:$O$48,STIMA!$G$2:$G$48,EP!I$1,STIMA!$E$2:$E$48,EP!$A1314)</f>
        <v>0</v>
      </c>
      <c r="J1314" s="182">
        <f t="shared" si="80"/>
        <v>0</v>
      </c>
      <c r="K1314" s="181">
        <f>SUMIFS(STIMA!$O$2:$O$48,STIMA!$G$2:$G$48,EP!K$1,STIMA!$E$2:$E$48,EP!$A1314)</f>
        <v>0</v>
      </c>
      <c r="L1314" s="182">
        <f t="shared" si="81"/>
        <v>0</v>
      </c>
      <c r="M1314" s="183">
        <f t="shared" si="82"/>
        <v>0</v>
      </c>
      <c r="N1314" s="182">
        <f t="shared" si="83"/>
        <v>0</v>
      </c>
      <c r="Q1314" s="184"/>
    </row>
    <row r="1315" spans="1:17" ht="12" customHeight="1" x14ac:dyDescent="0.2">
      <c r="A1315" s="188" t="s">
        <v>3661</v>
      </c>
      <c r="B1315" s="188" t="s">
        <v>3659</v>
      </c>
      <c r="C1315" s="188" t="s">
        <v>427</v>
      </c>
      <c r="D1315" s="189">
        <v>1406.28</v>
      </c>
      <c r="E1315" s="188" t="s">
        <v>2432</v>
      </c>
      <c r="F1315" s="188" t="s">
        <v>3660</v>
      </c>
      <c r="G1315" s="188" t="s">
        <v>1973</v>
      </c>
      <c r="I1315" s="181">
        <f>SUMIFS(STIMA!$O$2:$O$48,STIMA!$G$2:$G$48,EP!I$1,STIMA!$E$2:$E$48,EP!$A1315)</f>
        <v>0</v>
      </c>
      <c r="J1315" s="182">
        <f t="shared" si="80"/>
        <v>0</v>
      </c>
      <c r="K1315" s="181">
        <f>SUMIFS(STIMA!$O$2:$O$48,STIMA!$G$2:$G$48,EP!K$1,STIMA!$E$2:$E$48,EP!$A1315)</f>
        <v>0</v>
      </c>
      <c r="L1315" s="182">
        <f t="shared" si="81"/>
        <v>0</v>
      </c>
      <c r="M1315" s="183">
        <f t="shared" si="82"/>
        <v>0</v>
      </c>
      <c r="N1315" s="182">
        <f t="shared" si="83"/>
        <v>0</v>
      </c>
      <c r="Q1315" s="184"/>
    </row>
    <row r="1316" spans="1:17" ht="12" customHeight="1" x14ac:dyDescent="0.2">
      <c r="A1316" s="188" t="s">
        <v>3662</v>
      </c>
      <c r="B1316" s="188" t="s">
        <v>3663</v>
      </c>
      <c r="C1316" s="188" t="s">
        <v>427</v>
      </c>
      <c r="D1316" s="189">
        <v>0</v>
      </c>
      <c r="E1316" s="188" t="s">
        <v>2432</v>
      </c>
      <c r="F1316" s="188" t="s">
        <v>3664</v>
      </c>
      <c r="G1316" s="188" t="s">
        <v>1973</v>
      </c>
      <c r="I1316" s="181">
        <f>SUMIFS(STIMA!$O$2:$O$48,STIMA!$G$2:$G$48,EP!I$1,STIMA!$E$2:$E$48,EP!$A1316)</f>
        <v>0</v>
      </c>
      <c r="J1316" s="182">
        <f t="shared" si="80"/>
        <v>0</v>
      </c>
      <c r="K1316" s="181">
        <f>SUMIFS(STIMA!$O$2:$O$48,STIMA!$G$2:$G$48,EP!K$1,STIMA!$E$2:$E$48,EP!$A1316)</f>
        <v>0</v>
      </c>
      <c r="L1316" s="182">
        <f t="shared" si="81"/>
        <v>0</v>
      </c>
      <c r="M1316" s="183">
        <f t="shared" si="82"/>
        <v>0</v>
      </c>
      <c r="N1316" s="182">
        <f t="shared" si="83"/>
        <v>0</v>
      </c>
      <c r="Q1316" s="184"/>
    </row>
    <row r="1317" spans="1:17" ht="12" customHeight="1" x14ac:dyDescent="0.2">
      <c r="A1317" s="188" t="s">
        <v>3665</v>
      </c>
      <c r="B1317" s="188" t="s">
        <v>3666</v>
      </c>
      <c r="C1317" s="188" t="s">
        <v>427</v>
      </c>
      <c r="D1317" s="189">
        <v>55.08</v>
      </c>
      <c r="E1317" s="188" t="s">
        <v>2432</v>
      </c>
      <c r="F1317" s="188" t="s">
        <v>3664</v>
      </c>
      <c r="G1317" s="188" t="s">
        <v>1973</v>
      </c>
      <c r="I1317" s="181">
        <f>SUMIFS(STIMA!$O$2:$O$48,STIMA!$G$2:$G$48,EP!I$1,STIMA!$E$2:$E$48,EP!$A1317)</f>
        <v>0</v>
      </c>
      <c r="J1317" s="182">
        <f t="shared" si="80"/>
        <v>0</v>
      </c>
      <c r="K1317" s="181">
        <f>SUMIFS(STIMA!$O$2:$O$48,STIMA!$G$2:$G$48,EP!K$1,STIMA!$E$2:$E$48,EP!$A1317)</f>
        <v>0</v>
      </c>
      <c r="L1317" s="182">
        <f t="shared" si="81"/>
        <v>0</v>
      </c>
      <c r="M1317" s="183">
        <f t="shared" si="82"/>
        <v>0</v>
      </c>
      <c r="N1317" s="182">
        <f t="shared" si="83"/>
        <v>0</v>
      </c>
      <c r="Q1317" s="184"/>
    </row>
    <row r="1318" spans="1:17" ht="12" customHeight="1" x14ac:dyDescent="0.2">
      <c r="A1318" s="188" t="s">
        <v>2434</v>
      </c>
      <c r="B1318" s="188" t="s">
        <v>2435</v>
      </c>
      <c r="C1318" s="188" t="s">
        <v>117</v>
      </c>
      <c r="D1318" s="189">
        <v>29.12</v>
      </c>
      <c r="E1318" s="188" t="s">
        <v>2436</v>
      </c>
      <c r="F1318" s="188" t="s">
        <v>2437</v>
      </c>
      <c r="G1318" s="188" t="s">
        <v>1973</v>
      </c>
      <c r="I1318" s="181">
        <f>SUMIFS(STIMA!$O$2:$O$48,STIMA!$G$2:$G$48,EP!I$1,STIMA!$E$2:$E$48,EP!$A1318)</f>
        <v>0</v>
      </c>
      <c r="J1318" s="182">
        <f t="shared" si="80"/>
        <v>0</v>
      </c>
      <c r="K1318" s="181">
        <f>SUMIFS(STIMA!$O$2:$O$48,STIMA!$G$2:$G$48,EP!K$1,STIMA!$E$2:$E$48,EP!$A1318)</f>
        <v>0</v>
      </c>
      <c r="L1318" s="182">
        <f t="shared" si="81"/>
        <v>0</v>
      </c>
      <c r="M1318" s="183">
        <f t="shared" si="82"/>
        <v>0</v>
      </c>
      <c r="N1318" s="182">
        <f t="shared" si="83"/>
        <v>0</v>
      </c>
      <c r="Q1318" s="184"/>
    </row>
    <row r="1319" spans="1:17" ht="12" customHeight="1" x14ac:dyDescent="0.2">
      <c r="A1319" s="188" t="s">
        <v>2438</v>
      </c>
      <c r="B1319" s="188" t="s">
        <v>2439</v>
      </c>
      <c r="C1319" s="188" t="s">
        <v>117</v>
      </c>
      <c r="D1319" s="189">
        <v>27.7</v>
      </c>
      <c r="E1319" s="188" t="s">
        <v>2436</v>
      </c>
      <c r="F1319" s="188" t="s">
        <v>2437</v>
      </c>
      <c r="G1319" s="188" t="s">
        <v>1973</v>
      </c>
      <c r="I1319" s="181">
        <f>SUMIFS(STIMA!$O$2:$O$48,STIMA!$G$2:$G$48,EP!I$1,STIMA!$E$2:$E$48,EP!$A1319)</f>
        <v>0</v>
      </c>
      <c r="J1319" s="182">
        <f t="shared" si="80"/>
        <v>0</v>
      </c>
      <c r="K1319" s="181">
        <f>SUMIFS(STIMA!$O$2:$O$48,STIMA!$G$2:$G$48,EP!K$1,STIMA!$E$2:$E$48,EP!$A1319)</f>
        <v>0</v>
      </c>
      <c r="L1319" s="182">
        <f t="shared" si="81"/>
        <v>0</v>
      </c>
      <c r="M1319" s="183">
        <f t="shared" si="82"/>
        <v>0</v>
      </c>
      <c r="N1319" s="182">
        <f t="shared" si="83"/>
        <v>0</v>
      </c>
      <c r="Q1319" s="184"/>
    </row>
    <row r="1320" spans="1:17" ht="12" customHeight="1" x14ac:dyDescent="0.2">
      <c r="A1320" s="188" t="s">
        <v>2440</v>
      </c>
      <c r="B1320" s="188" t="s">
        <v>2441</v>
      </c>
      <c r="C1320" s="188" t="s">
        <v>117</v>
      </c>
      <c r="D1320" s="189">
        <v>25.81</v>
      </c>
      <c r="E1320" s="188" t="s">
        <v>2436</v>
      </c>
      <c r="F1320" s="188" t="s">
        <v>2437</v>
      </c>
      <c r="G1320" s="188" t="s">
        <v>1973</v>
      </c>
      <c r="I1320" s="181">
        <f>SUMIFS(STIMA!$O$2:$O$48,STIMA!$G$2:$G$48,EP!I$1,STIMA!$E$2:$E$48,EP!$A1320)</f>
        <v>0</v>
      </c>
      <c r="J1320" s="182">
        <f t="shared" si="80"/>
        <v>0</v>
      </c>
      <c r="K1320" s="181">
        <f>SUMIFS(STIMA!$O$2:$O$48,STIMA!$G$2:$G$48,EP!K$1,STIMA!$E$2:$E$48,EP!$A1320)</f>
        <v>0</v>
      </c>
      <c r="L1320" s="182">
        <f t="shared" si="81"/>
        <v>0</v>
      </c>
      <c r="M1320" s="183">
        <f t="shared" si="82"/>
        <v>0</v>
      </c>
      <c r="N1320" s="182">
        <f t="shared" si="83"/>
        <v>0</v>
      </c>
      <c r="Q1320" s="184"/>
    </row>
    <row r="1321" spans="1:17" ht="12" customHeight="1" x14ac:dyDescent="0.2">
      <c r="A1321" s="188" t="s">
        <v>2442</v>
      </c>
      <c r="B1321" s="188" t="s">
        <v>2443</v>
      </c>
      <c r="C1321" s="188" t="s">
        <v>117</v>
      </c>
      <c r="D1321" s="189">
        <v>23.36</v>
      </c>
      <c r="E1321" s="188" t="s">
        <v>2436</v>
      </c>
      <c r="F1321" s="188" t="s">
        <v>2437</v>
      </c>
      <c r="G1321" s="188" t="s">
        <v>1973</v>
      </c>
      <c r="I1321" s="181">
        <f>SUMIFS(STIMA!$O$2:$O$48,STIMA!$G$2:$G$48,EP!I$1,STIMA!$E$2:$E$48,EP!$A1321)</f>
        <v>0</v>
      </c>
      <c r="J1321" s="182">
        <f t="shared" si="80"/>
        <v>0</v>
      </c>
      <c r="K1321" s="181">
        <f>SUMIFS(STIMA!$O$2:$O$48,STIMA!$G$2:$G$48,EP!K$1,STIMA!$E$2:$E$48,EP!$A1321)</f>
        <v>0</v>
      </c>
      <c r="L1321" s="182">
        <f t="shared" si="81"/>
        <v>0</v>
      </c>
      <c r="M1321" s="183">
        <f t="shared" si="82"/>
        <v>0</v>
      </c>
      <c r="N1321" s="182">
        <f t="shared" si="83"/>
        <v>0</v>
      </c>
      <c r="Q1321" s="184"/>
    </row>
    <row r="1322" spans="1:17" ht="12" customHeight="1" x14ac:dyDescent="0.2">
      <c r="A1322" s="188" t="s">
        <v>2444</v>
      </c>
      <c r="B1322" s="188" t="s">
        <v>2445</v>
      </c>
      <c r="C1322" s="188" t="s">
        <v>117</v>
      </c>
      <c r="D1322" s="189">
        <v>23.4</v>
      </c>
      <c r="E1322" s="188" t="s">
        <v>2436</v>
      </c>
      <c r="F1322" s="188" t="s">
        <v>2446</v>
      </c>
      <c r="G1322" s="188" t="s">
        <v>1973</v>
      </c>
      <c r="H1322" s="188" t="s">
        <v>3363</v>
      </c>
      <c r="I1322" s="181">
        <f>SUMIFS(STIMA!$O$2:$O$48,STIMA!$G$2:$G$48,EP!I$1,STIMA!$E$2:$E$48,EP!$A1322)</f>
        <v>0</v>
      </c>
      <c r="J1322" s="182">
        <f t="shared" si="80"/>
        <v>0</v>
      </c>
      <c r="K1322" s="181">
        <f>SUMIFS(STIMA!$O$2:$O$48,STIMA!$G$2:$G$48,EP!K$1,STIMA!$E$2:$E$48,EP!$A1322)</f>
        <v>0</v>
      </c>
      <c r="L1322" s="182">
        <f t="shared" si="81"/>
        <v>0</v>
      </c>
      <c r="M1322" s="183">
        <f t="shared" si="82"/>
        <v>0</v>
      </c>
      <c r="N1322" s="182">
        <f t="shared" si="83"/>
        <v>0</v>
      </c>
      <c r="Q1322" s="186"/>
    </row>
    <row r="1323" spans="1:17" ht="12" customHeight="1" x14ac:dyDescent="0.2">
      <c r="A1323" s="188" t="s">
        <v>2447</v>
      </c>
      <c r="B1323" s="188" t="s">
        <v>2448</v>
      </c>
      <c r="C1323" s="188" t="s">
        <v>117</v>
      </c>
      <c r="D1323" s="189">
        <v>22.61</v>
      </c>
      <c r="E1323" s="188" t="s">
        <v>2436</v>
      </c>
      <c r="F1323" s="188" t="s">
        <v>2446</v>
      </c>
      <c r="G1323" s="188" t="s">
        <v>1973</v>
      </c>
      <c r="H1323" s="188" t="s">
        <v>3363</v>
      </c>
      <c r="I1323" s="181">
        <f>SUMIFS(STIMA!$O$2:$O$48,STIMA!$G$2:$G$48,EP!I$1,STIMA!$E$2:$E$48,EP!$A1323)</f>
        <v>0</v>
      </c>
      <c r="J1323" s="182">
        <f t="shared" si="80"/>
        <v>0</v>
      </c>
      <c r="K1323" s="181">
        <f>SUMIFS(STIMA!$O$2:$O$48,STIMA!$G$2:$G$48,EP!K$1,STIMA!$E$2:$E$48,EP!$A1323)</f>
        <v>0</v>
      </c>
      <c r="L1323" s="182">
        <f t="shared" si="81"/>
        <v>0</v>
      </c>
      <c r="M1323" s="183">
        <f t="shared" si="82"/>
        <v>0</v>
      </c>
      <c r="N1323" s="182">
        <f t="shared" si="83"/>
        <v>0</v>
      </c>
      <c r="Q1323" s="184"/>
    </row>
    <row r="1324" spans="1:17" ht="12" customHeight="1" x14ac:dyDescent="0.2">
      <c r="A1324" s="188" t="s">
        <v>2449</v>
      </c>
      <c r="B1324" s="188" t="s">
        <v>2450</v>
      </c>
      <c r="C1324" s="188" t="s">
        <v>117</v>
      </c>
      <c r="D1324" s="189">
        <v>26.21</v>
      </c>
      <c r="E1324" s="188" t="s">
        <v>2436</v>
      </c>
      <c r="F1324" s="188" t="s">
        <v>2451</v>
      </c>
      <c r="G1324" s="188" t="s">
        <v>1973</v>
      </c>
      <c r="H1324" s="188" t="s">
        <v>3363</v>
      </c>
      <c r="I1324" s="181">
        <f>SUMIFS(STIMA!$O$2:$O$48,STIMA!$G$2:$G$48,EP!I$1,STIMA!$E$2:$E$48,EP!$A1324)</f>
        <v>0</v>
      </c>
      <c r="J1324" s="182">
        <f t="shared" si="80"/>
        <v>0</v>
      </c>
      <c r="K1324" s="181">
        <f>SUMIFS(STIMA!$O$2:$O$48,STIMA!$G$2:$G$48,EP!K$1,STIMA!$E$2:$E$48,EP!$A1324)</f>
        <v>0</v>
      </c>
      <c r="L1324" s="182">
        <f t="shared" si="81"/>
        <v>0</v>
      </c>
      <c r="M1324" s="183">
        <f t="shared" si="82"/>
        <v>0</v>
      </c>
      <c r="N1324" s="182">
        <f t="shared" si="83"/>
        <v>0</v>
      </c>
      <c r="Q1324" s="184"/>
    </row>
    <row r="1325" spans="1:17" ht="12" customHeight="1" x14ac:dyDescent="0.2">
      <c r="A1325" s="188" t="s">
        <v>2452</v>
      </c>
      <c r="B1325" s="188" t="s">
        <v>2448</v>
      </c>
      <c r="C1325" s="188" t="s">
        <v>117</v>
      </c>
      <c r="D1325" s="189">
        <v>24.47</v>
      </c>
      <c r="E1325" s="188" t="s">
        <v>2436</v>
      </c>
      <c r="F1325" s="188" t="s">
        <v>2451</v>
      </c>
      <c r="G1325" s="188" t="s">
        <v>1973</v>
      </c>
      <c r="H1325" s="188" t="s">
        <v>3363</v>
      </c>
      <c r="I1325" s="181">
        <f>SUMIFS(STIMA!$O$2:$O$48,STIMA!$G$2:$G$48,EP!I$1,STIMA!$E$2:$E$48,EP!$A1325)</f>
        <v>0</v>
      </c>
      <c r="J1325" s="182">
        <f t="shared" si="80"/>
        <v>0</v>
      </c>
      <c r="K1325" s="181">
        <f>SUMIFS(STIMA!$O$2:$O$48,STIMA!$G$2:$G$48,EP!K$1,STIMA!$E$2:$E$48,EP!$A1325)</f>
        <v>0</v>
      </c>
      <c r="L1325" s="182">
        <f t="shared" si="81"/>
        <v>0</v>
      </c>
      <c r="M1325" s="183">
        <f t="shared" si="82"/>
        <v>0</v>
      </c>
      <c r="N1325" s="182">
        <f t="shared" si="83"/>
        <v>0</v>
      </c>
      <c r="Q1325" s="184"/>
    </row>
    <row r="1326" spans="1:17" ht="12" customHeight="1" x14ac:dyDescent="0.2">
      <c r="A1326" s="188" t="s">
        <v>2453</v>
      </c>
      <c r="B1326" s="188" t="s">
        <v>2454</v>
      </c>
      <c r="C1326" s="188" t="s">
        <v>1978</v>
      </c>
      <c r="D1326" s="189">
        <v>34045</v>
      </c>
      <c r="E1326" s="188" t="s">
        <v>2455</v>
      </c>
      <c r="F1326" s="188" t="s">
        <v>2456</v>
      </c>
      <c r="G1326" s="188" t="s">
        <v>1973</v>
      </c>
      <c r="I1326" s="181">
        <f>SUMIFS(STIMA!$O$2:$O$48,STIMA!$G$2:$G$48,EP!I$1,STIMA!$E$2:$E$48,EP!$A1326)</f>
        <v>0</v>
      </c>
      <c r="J1326" s="182">
        <f t="shared" si="80"/>
        <v>0</v>
      </c>
      <c r="K1326" s="181">
        <f>SUMIFS(STIMA!$O$2:$O$48,STIMA!$G$2:$G$48,EP!K$1,STIMA!$E$2:$E$48,EP!$A1326)</f>
        <v>0</v>
      </c>
      <c r="L1326" s="182">
        <f t="shared" si="81"/>
        <v>0</v>
      </c>
      <c r="M1326" s="183">
        <f t="shared" si="82"/>
        <v>0</v>
      </c>
      <c r="N1326" s="182">
        <f t="shared" si="83"/>
        <v>0</v>
      </c>
      <c r="Q1326" s="186"/>
    </row>
    <row r="1327" spans="1:17" ht="12" customHeight="1" x14ac:dyDescent="0.2">
      <c r="A1327" s="188" t="s">
        <v>2457</v>
      </c>
      <c r="B1327" s="188" t="s">
        <v>2458</v>
      </c>
      <c r="C1327" s="188" t="s">
        <v>1978</v>
      </c>
      <c r="D1327" s="189">
        <v>34520</v>
      </c>
      <c r="E1327" s="188" t="s">
        <v>2455</v>
      </c>
      <c r="F1327" s="188" t="s">
        <v>2456</v>
      </c>
      <c r="G1327" s="188" t="s">
        <v>1973</v>
      </c>
      <c r="I1327" s="181">
        <f>SUMIFS(STIMA!$O$2:$O$48,STIMA!$G$2:$G$48,EP!I$1,STIMA!$E$2:$E$48,EP!$A1327)</f>
        <v>0</v>
      </c>
      <c r="J1327" s="182">
        <f t="shared" si="80"/>
        <v>0</v>
      </c>
      <c r="K1327" s="181">
        <f>SUMIFS(STIMA!$O$2:$O$48,STIMA!$G$2:$G$48,EP!K$1,STIMA!$E$2:$E$48,EP!$A1327)</f>
        <v>0</v>
      </c>
      <c r="L1327" s="182">
        <f t="shared" si="81"/>
        <v>0</v>
      </c>
      <c r="M1327" s="183">
        <f t="shared" si="82"/>
        <v>0</v>
      </c>
      <c r="N1327" s="182">
        <f t="shared" si="83"/>
        <v>0</v>
      </c>
      <c r="Q1327" s="186"/>
    </row>
    <row r="1328" spans="1:17" ht="12" customHeight="1" x14ac:dyDescent="0.2">
      <c r="A1328" s="188" t="s">
        <v>2459</v>
      </c>
      <c r="B1328" s="188" t="s">
        <v>2460</v>
      </c>
      <c r="C1328" s="188" t="s">
        <v>1978</v>
      </c>
      <c r="D1328" s="189">
        <v>33542</v>
      </c>
      <c r="E1328" s="188" t="s">
        <v>2455</v>
      </c>
      <c r="F1328" s="188" t="s">
        <v>2456</v>
      </c>
      <c r="G1328" s="188" t="s">
        <v>1973</v>
      </c>
      <c r="I1328" s="181">
        <f>SUMIFS(STIMA!$O$2:$O$48,STIMA!$G$2:$G$48,EP!I$1,STIMA!$E$2:$E$48,EP!$A1328)</f>
        <v>0</v>
      </c>
      <c r="J1328" s="182">
        <f t="shared" si="80"/>
        <v>0</v>
      </c>
      <c r="K1328" s="181">
        <f>SUMIFS(STIMA!$O$2:$O$48,STIMA!$G$2:$G$48,EP!K$1,STIMA!$E$2:$E$48,EP!$A1328)</f>
        <v>0</v>
      </c>
      <c r="L1328" s="182">
        <f t="shared" si="81"/>
        <v>0</v>
      </c>
      <c r="M1328" s="183">
        <f t="shared" si="82"/>
        <v>0</v>
      </c>
      <c r="N1328" s="182">
        <f t="shared" si="83"/>
        <v>0</v>
      </c>
      <c r="Q1328" s="184"/>
    </row>
    <row r="1329" spans="1:17" ht="12" customHeight="1" x14ac:dyDescent="0.2">
      <c r="A1329" s="188" t="s">
        <v>2461</v>
      </c>
      <c r="B1329" s="188" t="s">
        <v>2462</v>
      </c>
      <c r="C1329" s="188" t="s">
        <v>427</v>
      </c>
      <c r="D1329" s="189">
        <v>619900</v>
      </c>
      <c r="E1329" s="188" t="s">
        <v>2455</v>
      </c>
      <c r="F1329" s="188" t="s">
        <v>2463</v>
      </c>
      <c r="G1329" s="188" t="s">
        <v>1973</v>
      </c>
      <c r="I1329" s="181">
        <f>SUMIFS(STIMA!$O$2:$O$48,STIMA!$G$2:$G$48,EP!I$1,STIMA!$E$2:$E$48,EP!$A1329)</f>
        <v>0</v>
      </c>
      <c r="J1329" s="182">
        <f t="shared" si="80"/>
        <v>0</v>
      </c>
      <c r="K1329" s="181">
        <f>SUMIFS(STIMA!$O$2:$O$48,STIMA!$G$2:$G$48,EP!K$1,STIMA!$E$2:$E$48,EP!$A1329)</f>
        <v>0</v>
      </c>
      <c r="L1329" s="182">
        <f t="shared" si="81"/>
        <v>0</v>
      </c>
      <c r="M1329" s="183">
        <f t="shared" si="82"/>
        <v>0</v>
      </c>
      <c r="N1329" s="182">
        <f t="shared" si="83"/>
        <v>0</v>
      </c>
      <c r="Q1329" s="186"/>
    </row>
    <row r="1330" spans="1:17" ht="12" customHeight="1" x14ac:dyDescent="0.2">
      <c r="A1330" s="188" t="s">
        <v>2464</v>
      </c>
      <c r="B1330" s="188" t="s">
        <v>2465</v>
      </c>
      <c r="C1330" s="188" t="s">
        <v>427</v>
      </c>
      <c r="D1330" s="189">
        <v>39776</v>
      </c>
      <c r="E1330" s="188" t="s">
        <v>2455</v>
      </c>
      <c r="F1330" s="188" t="s">
        <v>2463</v>
      </c>
      <c r="G1330" s="188" t="s">
        <v>1973</v>
      </c>
      <c r="I1330" s="181">
        <f>SUMIFS(STIMA!$O$2:$O$48,STIMA!$G$2:$G$48,EP!I$1,STIMA!$E$2:$E$48,EP!$A1330)</f>
        <v>0</v>
      </c>
      <c r="J1330" s="182">
        <f t="shared" si="80"/>
        <v>0</v>
      </c>
      <c r="K1330" s="181">
        <f>SUMIFS(STIMA!$O$2:$O$48,STIMA!$G$2:$G$48,EP!K$1,STIMA!$E$2:$E$48,EP!$A1330)</f>
        <v>0</v>
      </c>
      <c r="L1330" s="182">
        <f t="shared" si="81"/>
        <v>0</v>
      </c>
      <c r="M1330" s="183">
        <f t="shared" si="82"/>
        <v>0</v>
      </c>
      <c r="N1330" s="182">
        <f t="shared" si="83"/>
        <v>0</v>
      </c>
      <c r="Q1330" s="186"/>
    </row>
    <row r="1331" spans="1:17" ht="12" customHeight="1" x14ac:dyDescent="0.2">
      <c r="A1331" s="188" t="s">
        <v>2466</v>
      </c>
      <c r="B1331" s="188" t="s">
        <v>2467</v>
      </c>
      <c r="C1331" s="188" t="s">
        <v>427</v>
      </c>
      <c r="D1331" s="189">
        <v>149160</v>
      </c>
      <c r="E1331" s="188" t="s">
        <v>2455</v>
      </c>
      <c r="F1331" s="188" t="s">
        <v>2463</v>
      </c>
      <c r="G1331" s="188" t="s">
        <v>1973</v>
      </c>
      <c r="I1331" s="181">
        <f>SUMIFS(STIMA!$O$2:$O$48,STIMA!$G$2:$G$48,EP!I$1,STIMA!$E$2:$E$48,EP!$A1331)</f>
        <v>0</v>
      </c>
      <c r="J1331" s="182">
        <f t="shared" si="80"/>
        <v>0</v>
      </c>
      <c r="K1331" s="181">
        <f>SUMIFS(STIMA!$O$2:$O$48,STIMA!$G$2:$G$48,EP!K$1,STIMA!$E$2:$E$48,EP!$A1331)</f>
        <v>0</v>
      </c>
      <c r="L1331" s="182">
        <f t="shared" si="81"/>
        <v>0</v>
      </c>
      <c r="M1331" s="183">
        <f t="shared" si="82"/>
        <v>0</v>
      </c>
      <c r="N1331" s="182">
        <f t="shared" si="83"/>
        <v>0</v>
      </c>
      <c r="Q1331" s="186"/>
    </row>
    <row r="1332" spans="1:17" ht="12" customHeight="1" x14ac:dyDescent="0.2">
      <c r="A1332" s="188" t="s">
        <v>2468</v>
      </c>
      <c r="B1332" s="188" t="s">
        <v>2469</v>
      </c>
      <c r="C1332" s="188" t="s">
        <v>427</v>
      </c>
      <c r="D1332" s="189">
        <v>128099.83</v>
      </c>
      <c r="E1332" s="188" t="s">
        <v>2455</v>
      </c>
      <c r="F1332" s="188" t="s">
        <v>2470</v>
      </c>
      <c r="G1332" s="188" t="s">
        <v>1973</v>
      </c>
      <c r="I1332" s="181">
        <f>SUMIFS(STIMA!$O$2:$O$48,STIMA!$G$2:$G$48,EP!I$1,STIMA!$E$2:$E$48,EP!$A1332)</f>
        <v>0</v>
      </c>
      <c r="J1332" s="182">
        <f t="shared" si="80"/>
        <v>0</v>
      </c>
      <c r="K1332" s="181">
        <f>SUMIFS(STIMA!$O$2:$O$48,STIMA!$G$2:$G$48,EP!K$1,STIMA!$E$2:$E$48,EP!$A1332)</f>
        <v>0</v>
      </c>
      <c r="L1332" s="182">
        <f t="shared" si="81"/>
        <v>0</v>
      </c>
      <c r="M1332" s="183">
        <f t="shared" si="82"/>
        <v>0</v>
      </c>
      <c r="N1332" s="182">
        <f t="shared" si="83"/>
        <v>0</v>
      </c>
      <c r="Q1332" s="186"/>
    </row>
    <row r="1333" spans="1:17" ht="12" customHeight="1" x14ac:dyDescent="0.2">
      <c r="A1333" s="188" t="s">
        <v>2471</v>
      </c>
      <c r="B1333" s="188" t="s">
        <v>2472</v>
      </c>
      <c r="C1333" s="190" t="s">
        <v>427</v>
      </c>
      <c r="D1333" s="189">
        <v>112649.34</v>
      </c>
      <c r="E1333" s="188" t="s">
        <v>2455</v>
      </c>
      <c r="F1333" s="188" t="s">
        <v>2470</v>
      </c>
      <c r="G1333" s="188" t="s">
        <v>1973</v>
      </c>
      <c r="I1333" s="181">
        <f>SUMIFS(STIMA!$O$2:$O$48,STIMA!$G$2:$G$48,EP!I$1,STIMA!$E$2:$E$48,EP!$A1333)</f>
        <v>0</v>
      </c>
      <c r="J1333" s="182">
        <f t="shared" si="80"/>
        <v>0</v>
      </c>
      <c r="K1333" s="181">
        <f>SUMIFS(STIMA!$O$2:$O$48,STIMA!$G$2:$G$48,EP!K$1,STIMA!$E$2:$E$48,EP!$A1333)</f>
        <v>0</v>
      </c>
      <c r="L1333" s="182">
        <f t="shared" si="81"/>
        <v>0</v>
      </c>
      <c r="M1333" s="183">
        <f t="shared" si="82"/>
        <v>0</v>
      </c>
      <c r="N1333" s="182">
        <f t="shared" si="83"/>
        <v>0</v>
      </c>
      <c r="Q1333" s="184"/>
    </row>
    <row r="1334" spans="1:17" ht="12" customHeight="1" x14ac:dyDescent="0.2">
      <c r="A1334" s="188" t="s">
        <v>2473</v>
      </c>
      <c r="B1334" s="188" t="s">
        <v>2474</v>
      </c>
      <c r="C1334" s="188" t="s">
        <v>329</v>
      </c>
      <c r="D1334" s="189">
        <v>118</v>
      </c>
      <c r="E1334" s="188" t="s">
        <v>2455</v>
      </c>
      <c r="F1334" s="188" t="s">
        <v>2470</v>
      </c>
      <c r="G1334" s="188" t="s">
        <v>1973</v>
      </c>
      <c r="I1334" s="181">
        <f>SUMIFS(STIMA!$O$2:$O$48,STIMA!$G$2:$G$48,EP!I$1,STIMA!$E$2:$E$48,EP!$A1334)</f>
        <v>0</v>
      </c>
      <c r="J1334" s="182">
        <f t="shared" si="80"/>
        <v>0</v>
      </c>
      <c r="K1334" s="181">
        <f>SUMIFS(STIMA!$O$2:$O$48,STIMA!$G$2:$G$48,EP!K$1,STIMA!$E$2:$E$48,EP!$A1334)</f>
        <v>0</v>
      </c>
      <c r="L1334" s="182">
        <f t="shared" si="81"/>
        <v>0</v>
      </c>
      <c r="M1334" s="183">
        <f t="shared" si="82"/>
        <v>0</v>
      </c>
      <c r="N1334" s="182">
        <f t="shared" si="83"/>
        <v>0</v>
      </c>
      <c r="Q1334" s="186"/>
    </row>
    <row r="1335" spans="1:17" ht="12" customHeight="1" x14ac:dyDescent="0.2">
      <c r="A1335" s="188" t="s">
        <v>2475</v>
      </c>
      <c r="B1335" s="188" t="s">
        <v>2476</v>
      </c>
      <c r="C1335" s="188" t="s">
        <v>427</v>
      </c>
      <c r="D1335" s="189">
        <v>14335.52</v>
      </c>
      <c r="E1335" s="188" t="s">
        <v>2455</v>
      </c>
      <c r="F1335" s="188" t="s">
        <v>2477</v>
      </c>
      <c r="G1335" s="188" t="s">
        <v>1973</v>
      </c>
      <c r="I1335" s="181">
        <f>SUMIFS(STIMA!$O$2:$O$48,STIMA!$G$2:$G$48,EP!I$1,STIMA!$E$2:$E$48,EP!$A1335)</f>
        <v>0</v>
      </c>
      <c r="J1335" s="182">
        <f t="shared" si="80"/>
        <v>0</v>
      </c>
      <c r="K1335" s="181">
        <f>SUMIFS(STIMA!$O$2:$O$48,STIMA!$G$2:$G$48,EP!K$1,STIMA!$E$2:$E$48,EP!$A1335)</f>
        <v>0</v>
      </c>
      <c r="L1335" s="182">
        <f t="shared" si="81"/>
        <v>0</v>
      </c>
      <c r="M1335" s="183">
        <f t="shared" si="82"/>
        <v>0</v>
      </c>
      <c r="N1335" s="182">
        <f t="shared" si="83"/>
        <v>0</v>
      </c>
      <c r="Q1335" s="186"/>
    </row>
    <row r="1336" spans="1:17" ht="12" customHeight="1" x14ac:dyDescent="0.2">
      <c r="A1336" s="188" t="s">
        <v>2478</v>
      </c>
      <c r="B1336" s="188" t="s">
        <v>2479</v>
      </c>
      <c r="C1336" s="188" t="s">
        <v>427</v>
      </c>
      <c r="D1336" s="189">
        <v>4050.94</v>
      </c>
      <c r="E1336" s="188" t="s">
        <v>2455</v>
      </c>
      <c r="F1336" s="188" t="s">
        <v>2477</v>
      </c>
      <c r="G1336" s="188" t="s">
        <v>1973</v>
      </c>
      <c r="I1336" s="181">
        <f>SUMIFS(STIMA!$O$2:$O$48,STIMA!$G$2:$G$48,EP!I$1,STIMA!$E$2:$E$48,EP!$A1336)</f>
        <v>0</v>
      </c>
      <c r="J1336" s="182">
        <f t="shared" si="80"/>
        <v>0</v>
      </c>
      <c r="K1336" s="181">
        <f>SUMIFS(STIMA!$O$2:$O$48,STIMA!$G$2:$G$48,EP!K$1,STIMA!$E$2:$E$48,EP!$A1336)</f>
        <v>0</v>
      </c>
      <c r="L1336" s="182">
        <f t="shared" si="81"/>
        <v>0</v>
      </c>
      <c r="M1336" s="183">
        <f t="shared" si="82"/>
        <v>0</v>
      </c>
      <c r="N1336" s="182">
        <f t="shared" si="83"/>
        <v>0</v>
      </c>
      <c r="Q1336" s="186"/>
    </row>
    <row r="1337" spans="1:17" ht="12" customHeight="1" x14ac:dyDescent="0.2">
      <c r="A1337" s="188" t="s">
        <v>2480</v>
      </c>
      <c r="B1337" s="188" t="s">
        <v>2481</v>
      </c>
      <c r="C1337" s="188" t="s">
        <v>427</v>
      </c>
      <c r="D1337" s="189">
        <v>11187</v>
      </c>
      <c r="E1337" s="188" t="s">
        <v>2455</v>
      </c>
      <c r="F1337" s="188" t="s">
        <v>2477</v>
      </c>
      <c r="G1337" s="188" t="s">
        <v>1973</v>
      </c>
      <c r="I1337" s="181">
        <f>SUMIFS(STIMA!$O$2:$O$48,STIMA!$G$2:$G$48,EP!I$1,STIMA!$E$2:$E$48,EP!$A1337)</f>
        <v>0</v>
      </c>
      <c r="J1337" s="182">
        <f t="shared" si="80"/>
        <v>0</v>
      </c>
      <c r="K1337" s="181">
        <f>SUMIFS(STIMA!$O$2:$O$48,STIMA!$G$2:$G$48,EP!K$1,STIMA!$E$2:$E$48,EP!$A1337)</f>
        <v>0</v>
      </c>
      <c r="L1337" s="182">
        <f t="shared" si="81"/>
        <v>0</v>
      </c>
      <c r="M1337" s="183">
        <f t="shared" si="82"/>
        <v>0</v>
      </c>
      <c r="N1337" s="182">
        <f t="shared" si="83"/>
        <v>0</v>
      </c>
      <c r="Q1337" s="186"/>
    </row>
    <row r="1338" spans="1:17" ht="12" customHeight="1" x14ac:dyDescent="0.2">
      <c r="A1338" s="188" t="s">
        <v>2482</v>
      </c>
      <c r="B1338" s="188" t="s">
        <v>2483</v>
      </c>
      <c r="C1338" s="188" t="s">
        <v>427</v>
      </c>
      <c r="D1338" s="189">
        <v>13673</v>
      </c>
      <c r="E1338" s="188" t="s">
        <v>2455</v>
      </c>
      <c r="F1338" s="188" t="s">
        <v>2477</v>
      </c>
      <c r="G1338" s="188" t="s">
        <v>1973</v>
      </c>
      <c r="I1338" s="181">
        <f>SUMIFS(STIMA!$O$2:$O$48,STIMA!$G$2:$G$48,EP!I$1,STIMA!$E$2:$E$48,EP!$A1338)</f>
        <v>0</v>
      </c>
      <c r="J1338" s="182">
        <f t="shared" si="80"/>
        <v>0</v>
      </c>
      <c r="K1338" s="181">
        <f>SUMIFS(STIMA!$O$2:$O$48,STIMA!$G$2:$G$48,EP!K$1,STIMA!$E$2:$E$48,EP!$A1338)</f>
        <v>0</v>
      </c>
      <c r="L1338" s="182">
        <f t="shared" si="81"/>
        <v>0</v>
      </c>
      <c r="M1338" s="183">
        <f t="shared" si="82"/>
        <v>0</v>
      </c>
      <c r="N1338" s="182">
        <f t="shared" si="83"/>
        <v>0</v>
      </c>
      <c r="Q1338" s="186"/>
    </row>
    <row r="1339" spans="1:17" ht="12" customHeight="1" x14ac:dyDescent="0.2">
      <c r="A1339" s="188" t="s">
        <v>2484</v>
      </c>
      <c r="B1339" s="188" t="s">
        <v>2485</v>
      </c>
      <c r="C1339" s="188" t="s">
        <v>427</v>
      </c>
      <c r="D1339" s="189">
        <v>3665.61</v>
      </c>
      <c r="E1339" s="188" t="s">
        <v>2455</v>
      </c>
      <c r="F1339" s="188" t="s">
        <v>2477</v>
      </c>
      <c r="G1339" s="188" t="s">
        <v>1973</v>
      </c>
      <c r="I1339" s="181">
        <f>SUMIFS(STIMA!$O$2:$O$48,STIMA!$G$2:$G$48,EP!I$1,STIMA!$E$2:$E$48,EP!$A1339)</f>
        <v>0</v>
      </c>
      <c r="J1339" s="182">
        <f t="shared" si="80"/>
        <v>0</v>
      </c>
      <c r="K1339" s="181">
        <f>SUMIFS(STIMA!$O$2:$O$48,STIMA!$G$2:$G$48,EP!K$1,STIMA!$E$2:$E$48,EP!$A1339)</f>
        <v>0</v>
      </c>
      <c r="L1339" s="182">
        <f t="shared" si="81"/>
        <v>0</v>
      </c>
      <c r="M1339" s="183">
        <f t="shared" si="82"/>
        <v>0</v>
      </c>
      <c r="N1339" s="182">
        <f t="shared" si="83"/>
        <v>0</v>
      </c>
      <c r="Q1339" s="184"/>
    </row>
    <row r="1340" spans="1:17" ht="12" customHeight="1" x14ac:dyDescent="0.2">
      <c r="A1340" s="188" t="s">
        <v>2486</v>
      </c>
      <c r="B1340" s="188" t="s">
        <v>2487</v>
      </c>
      <c r="C1340" s="188" t="s">
        <v>427</v>
      </c>
      <c r="D1340" s="189">
        <v>1428.21</v>
      </c>
      <c r="E1340" s="188" t="s">
        <v>2455</v>
      </c>
      <c r="F1340" s="188" t="s">
        <v>2477</v>
      </c>
      <c r="G1340" s="188" t="s">
        <v>1973</v>
      </c>
      <c r="I1340" s="181">
        <f>SUMIFS(STIMA!$O$2:$O$48,STIMA!$G$2:$G$48,EP!I$1,STIMA!$E$2:$E$48,EP!$A1340)</f>
        <v>0</v>
      </c>
      <c r="J1340" s="182">
        <f t="shared" si="80"/>
        <v>0</v>
      </c>
      <c r="K1340" s="181">
        <f>SUMIFS(STIMA!$O$2:$O$48,STIMA!$G$2:$G$48,EP!K$1,STIMA!$E$2:$E$48,EP!$A1340)</f>
        <v>0</v>
      </c>
      <c r="L1340" s="182">
        <f t="shared" si="81"/>
        <v>0</v>
      </c>
      <c r="M1340" s="183">
        <f t="shared" si="82"/>
        <v>0</v>
      </c>
      <c r="N1340" s="182">
        <f t="shared" si="83"/>
        <v>0</v>
      </c>
      <c r="Q1340" s="186"/>
    </row>
    <row r="1341" spans="1:17" ht="12" customHeight="1" x14ac:dyDescent="0.2">
      <c r="A1341" s="188" t="s">
        <v>2488</v>
      </c>
      <c r="B1341" s="188" t="s">
        <v>2489</v>
      </c>
      <c r="C1341" s="188" t="s">
        <v>427</v>
      </c>
      <c r="D1341" s="189">
        <v>3480.4</v>
      </c>
      <c r="E1341" s="188" t="s">
        <v>2455</v>
      </c>
      <c r="F1341" s="188" t="s">
        <v>2477</v>
      </c>
      <c r="G1341" s="188" t="s">
        <v>1973</v>
      </c>
      <c r="I1341" s="181">
        <f>SUMIFS(STIMA!$O$2:$O$48,STIMA!$G$2:$G$48,EP!I$1,STIMA!$E$2:$E$48,EP!$A1341)</f>
        <v>0</v>
      </c>
      <c r="J1341" s="182">
        <f t="shared" si="80"/>
        <v>0</v>
      </c>
      <c r="K1341" s="181">
        <f>SUMIFS(STIMA!$O$2:$O$48,STIMA!$G$2:$G$48,EP!K$1,STIMA!$E$2:$E$48,EP!$A1341)</f>
        <v>0</v>
      </c>
      <c r="L1341" s="182">
        <f t="shared" si="81"/>
        <v>0</v>
      </c>
      <c r="M1341" s="183">
        <f t="shared" si="82"/>
        <v>0</v>
      </c>
      <c r="N1341" s="182">
        <f t="shared" si="83"/>
        <v>0</v>
      </c>
      <c r="Q1341" s="184"/>
    </row>
    <row r="1342" spans="1:17" ht="12" customHeight="1" x14ac:dyDescent="0.2">
      <c r="A1342" s="188" t="s">
        <v>2490</v>
      </c>
      <c r="B1342" s="188" t="s">
        <v>2491</v>
      </c>
      <c r="C1342" s="188" t="s">
        <v>427</v>
      </c>
      <c r="D1342" s="189">
        <v>5245.46</v>
      </c>
      <c r="E1342" s="188" t="s">
        <v>2455</v>
      </c>
      <c r="F1342" s="188" t="s">
        <v>2492</v>
      </c>
      <c r="G1342" s="188" t="s">
        <v>1973</v>
      </c>
      <c r="I1342" s="181">
        <f>SUMIFS(STIMA!$O$2:$O$48,STIMA!$G$2:$G$48,EP!I$1,STIMA!$E$2:$E$48,EP!$A1342)</f>
        <v>0</v>
      </c>
      <c r="J1342" s="182">
        <f t="shared" si="80"/>
        <v>0</v>
      </c>
      <c r="K1342" s="181">
        <f>SUMIFS(STIMA!$O$2:$O$48,STIMA!$G$2:$G$48,EP!K$1,STIMA!$E$2:$E$48,EP!$A1342)</f>
        <v>0</v>
      </c>
      <c r="L1342" s="182">
        <f t="shared" si="81"/>
        <v>0</v>
      </c>
      <c r="M1342" s="183">
        <f t="shared" si="82"/>
        <v>0</v>
      </c>
      <c r="N1342" s="182">
        <f t="shared" si="83"/>
        <v>0</v>
      </c>
      <c r="Q1342" s="184"/>
    </row>
    <row r="1343" spans="1:17" ht="12" customHeight="1" x14ac:dyDescent="0.2">
      <c r="A1343" s="188" t="s">
        <v>2493</v>
      </c>
      <c r="B1343" s="188" t="s">
        <v>2494</v>
      </c>
      <c r="C1343" s="188" t="s">
        <v>427</v>
      </c>
      <c r="D1343" s="189">
        <v>268.16000000000003</v>
      </c>
      <c r="E1343" s="188" t="s">
        <v>2455</v>
      </c>
      <c r="F1343" s="188" t="s">
        <v>2492</v>
      </c>
      <c r="G1343" s="188" t="s">
        <v>1973</v>
      </c>
      <c r="I1343" s="181">
        <f>SUMIFS(STIMA!$O$2:$O$48,STIMA!$G$2:$G$48,EP!I$1,STIMA!$E$2:$E$48,EP!$A1343)</f>
        <v>0</v>
      </c>
      <c r="J1343" s="182">
        <f t="shared" si="80"/>
        <v>0</v>
      </c>
      <c r="K1343" s="181">
        <f>SUMIFS(STIMA!$O$2:$O$48,STIMA!$G$2:$G$48,EP!K$1,STIMA!$E$2:$E$48,EP!$A1343)</f>
        <v>0</v>
      </c>
      <c r="L1343" s="182">
        <f t="shared" si="81"/>
        <v>0</v>
      </c>
      <c r="M1343" s="183">
        <f t="shared" si="82"/>
        <v>0</v>
      </c>
      <c r="N1343" s="182">
        <f t="shared" si="83"/>
        <v>0</v>
      </c>
      <c r="Q1343" s="184"/>
    </row>
    <row r="1344" spans="1:17" ht="12" customHeight="1" x14ac:dyDescent="0.2">
      <c r="A1344" s="188" t="s">
        <v>2495</v>
      </c>
      <c r="B1344" s="188" t="s">
        <v>2496</v>
      </c>
      <c r="C1344" s="188" t="s">
        <v>1978</v>
      </c>
      <c r="D1344" s="189">
        <v>30260</v>
      </c>
      <c r="E1344" s="188" t="s">
        <v>2455</v>
      </c>
      <c r="F1344" s="188" t="s">
        <v>2497</v>
      </c>
      <c r="G1344" s="188" t="s">
        <v>1973</v>
      </c>
      <c r="I1344" s="181">
        <f>SUMIFS(STIMA!$O$2:$O$48,STIMA!$G$2:$G$48,EP!I$1,STIMA!$E$2:$E$48,EP!$A1344)</f>
        <v>0</v>
      </c>
      <c r="J1344" s="182">
        <f t="shared" si="80"/>
        <v>0</v>
      </c>
      <c r="K1344" s="181">
        <f>SUMIFS(STIMA!$O$2:$O$48,STIMA!$G$2:$G$48,EP!K$1,STIMA!$E$2:$E$48,EP!$A1344)</f>
        <v>0</v>
      </c>
      <c r="L1344" s="182">
        <f t="shared" si="81"/>
        <v>0</v>
      </c>
      <c r="M1344" s="183">
        <f t="shared" si="82"/>
        <v>0</v>
      </c>
      <c r="N1344" s="182">
        <f t="shared" si="83"/>
        <v>0</v>
      </c>
      <c r="Q1344" s="184"/>
    </row>
    <row r="1345" spans="1:17" ht="12" customHeight="1" x14ac:dyDescent="0.2">
      <c r="A1345" s="188" t="s">
        <v>2498</v>
      </c>
      <c r="B1345" s="188" t="s">
        <v>2499</v>
      </c>
      <c r="C1345" s="188" t="s">
        <v>1978</v>
      </c>
      <c r="D1345" s="189">
        <v>22368</v>
      </c>
      <c r="E1345" s="188" t="s">
        <v>2455</v>
      </c>
      <c r="F1345" s="188" t="s">
        <v>2497</v>
      </c>
      <c r="G1345" s="188" t="s">
        <v>1973</v>
      </c>
      <c r="I1345" s="181">
        <f>SUMIFS(STIMA!$O$2:$O$48,STIMA!$G$2:$G$48,EP!I$1,STIMA!$E$2:$E$48,EP!$A1345)</f>
        <v>0</v>
      </c>
      <c r="J1345" s="182">
        <f t="shared" si="80"/>
        <v>0</v>
      </c>
      <c r="K1345" s="181">
        <f>SUMIFS(STIMA!$O$2:$O$48,STIMA!$G$2:$G$48,EP!K$1,STIMA!$E$2:$E$48,EP!$A1345)</f>
        <v>0</v>
      </c>
      <c r="L1345" s="182">
        <f t="shared" si="81"/>
        <v>0</v>
      </c>
      <c r="M1345" s="183">
        <f t="shared" si="82"/>
        <v>0</v>
      </c>
      <c r="N1345" s="182">
        <f t="shared" si="83"/>
        <v>0</v>
      </c>
      <c r="Q1345" s="184"/>
    </row>
    <row r="1346" spans="1:17" ht="12" customHeight="1" x14ac:dyDescent="0.2">
      <c r="A1346" s="188" t="s">
        <v>2500</v>
      </c>
      <c r="B1346" s="188" t="s">
        <v>2501</v>
      </c>
      <c r="C1346" s="188" t="s">
        <v>1978</v>
      </c>
      <c r="D1346" s="189">
        <v>14295</v>
      </c>
      <c r="E1346" s="188" t="s">
        <v>2455</v>
      </c>
      <c r="F1346" s="188" t="s">
        <v>2497</v>
      </c>
      <c r="G1346" s="188" t="s">
        <v>1973</v>
      </c>
      <c r="I1346" s="181">
        <f>SUMIFS(STIMA!$O$2:$O$48,STIMA!$G$2:$G$48,EP!I$1,STIMA!$E$2:$E$48,EP!$A1346)</f>
        <v>0</v>
      </c>
      <c r="J1346" s="182">
        <f t="shared" ref="J1346:J1409" si="84">I1346/$J$1</f>
        <v>0</v>
      </c>
      <c r="K1346" s="181">
        <f>SUMIFS(STIMA!$O$2:$O$48,STIMA!$G$2:$G$48,EP!K$1,STIMA!$E$2:$E$48,EP!$A1346)</f>
        <v>0</v>
      </c>
      <c r="L1346" s="182">
        <f t="shared" ref="L1346:L1409" si="85">K1346/$L$1</f>
        <v>0</v>
      </c>
      <c r="M1346" s="183">
        <f t="shared" ref="M1346:M1409" si="86">I1346+K1346</f>
        <v>0</v>
      </c>
      <c r="N1346" s="182">
        <f t="shared" ref="N1346:N1409" si="87">M1346/$N$1</f>
        <v>0</v>
      </c>
      <c r="Q1346" s="184"/>
    </row>
    <row r="1347" spans="1:17" ht="12" customHeight="1" x14ac:dyDescent="0.2">
      <c r="A1347" s="188" t="s">
        <v>2502</v>
      </c>
      <c r="B1347" s="188" t="s">
        <v>2503</v>
      </c>
      <c r="C1347" s="188" t="s">
        <v>427</v>
      </c>
      <c r="D1347" s="189">
        <v>4102</v>
      </c>
      <c r="E1347" s="188" t="s">
        <v>2455</v>
      </c>
      <c r="F1347" s="188" t="s">
        <v>2497</v>
      </c>
      <c r="G1347" s="188" t="s">
        <v>1973</v>
      </c>
      <c r="I1347" s="181">
        <f>SUMIFS(STIMA!$O$2:$O$48,STIMA!$G$2:$G$48,EP!I$1,STIMA!$E$2:$E$48,EP!$A1347)</f>
        <v>0</v>
      </c>
      <c r="J1347" s="182">
        <f t="shared" si="84"/>
        <v>0</v>
      </c>
      <c r="K1347" s="181">
        <f>SUMIFS(STIMA!$O$2:$O$48,STIMA!$G$2:$G$48,EP!K$1,STIMA!$E$2:$E$48,EP!$A1347)</f>
        <v>0</v>
      </c>
      <c r="L1347" s="182">
        <f t="shared" si="85"/>
        <v>0</v>
      </c>
      <c r="M1347" s="183">
        <f t="shared" si="86"/>
        <v>0</v>
      </c>
      <c r="N1347" s="182">
        <f t="shared" si="87"/>
        <v>0</v>
      </c>
      <c r="Q1347" s="186"/>
    </row>
    <row r="1348" spans="1:17" ht="12" customHeight="1" x14ac:dyDescent="0.2">
      <c r="A1348" s="188" t="s">
        <v>2504</v>
      </c>
      <c r="B1348" s="188" t="s">
        <v>2505</v>
      </c>
      <c r="C1348" s="188" t="s">
        <v>1978</v>
      </c>
      <c r="D1348" s="189">
        <v>59664</v>
      </c>
      <c r="E1348" s="188" t="s">
        <v>2455</v>
      </c>
      <c r="F1348" s="188" t="s">
        <v>2497</v>
      </c>
      <c r="G1348" s="188" t="s">
        <v>1973</v>
      </c>
      <c r="I1348" s="181">
        <f>SUMIFS(STIMA!$O$2:$O$48,STIMA!$G$2:$G$48,EP!I$1,STIMA!$E$2:$E$48,EP!$A1348)</f>
        <v>0</v>
      </c>
      <c r="J1348" s="182">
        <f t="shared" si="84"/>
        <v>0</v>
      </c>
      <c r="K1348" s="181">
        <f>SUMIFS(STIMA!$O$2:$O$48,STIMA!$G$2:$G$48,EP!K$1,STIMA!$E$2:$E$48,EP!$A1348)</f>
        <v>0</v>
      </c>
      <c r="L1348" s="182">
        <f t="shared" si="85"/>
        <v>0</v>
      </c>
      <c r="M1348" s="183">
        <f t="shared" si="86"/>
        <v>0</v>
      </c>
      <c r="N1348" s="182">
        <f t="shared" si="87"/>
        <v>0</v>
      </c>
      <c r="Q1348" s="186"/>
    </row>
    <row r="1349" spans="1:17" ht="12" customHeight="1" x14ac:dyDescent="0.2">
      <c r="A1349" s="188" t="s">
        <v>2506</v>
      </c>
      <c r="B1349" s="188" t="s">
        <v>2507</v>
      </c>
      <c r="C1349" s="188" t="s">
        <v>329</v>
      </c>
      <c r="D1349" s="189">
        <v>2.82</v>
      </c>
      <c r="E1349" s="188" t="s">
        <v>2455</v>
      </c>
      <c r="F1349" s="188" t="s">
        <v>2508</v>
      </c>
      <c r="G1349" s="188" t="s">
        <v>1973</v>
      </c>
      <c r="I1349" s="181">
        <f>SUMIFS(STIMA!$O$2:$O$48,STIMA!$G$2:$G$48,EP!I$1,STIMA!$E$2:$E$48,EP!$A1349)</f>
        <v>0</v>
      </c>
      <c r="J1349" s="182">
        <f t="shared" si="84"/>
        <v>0</v>
      </c>
      <c r="K1349" s="181">
        <f>SUMIFS(STIMA!$O$2:$O$48,STIMA!$G$2:$G$48,EP!K$1,STIMA!$E$2:$E$48,EP!$A1349)</f>
        <v>0</v>
      </c>
      <c r="L1349" s="182">
        <f t="shared" si="85"/>
        <v>0</v>
      </c>
      <c r="M1349" s="183">
        <f t="shared" si="86"/>
        <v>0</v>
      </c>
      <c r="N1349" s="182">
        <f t="shared" si="87"/>
        <v>0</v>
      </c>
      <c r="Q1349" s="186"/>
    </row>
    <row r="1350" spans="1:17" ht="12" customHeight="1" x14ac:dyDescent="0.2">
      <c r="A1350" s="188" t="s">
        <v>2509</v>
      </c>
      <c r="B1350" s="188" t="s">
        <v>2510</v>
      </c>
      <c r="C1350" s="188"/>
      <c r="D1350" s="189"/>
      <c r="E1350" s="188" t="s">
        <v>2455</v>
      </c>
      <c r="F1350" s="188" t="s">
        <v>2508</v>
      </c>
      <c r="G1350" s="188" t="s">
        <v>1973</v>
      </c>
      <c r="I1350" s="181">
        <f>SUMIFS(STIMA!$O$2:$O$48,STIMA!$G$2:$G$48,EP!I$1,STIMA!$E$2:$E$48,EP!$A1350)</f>
        <v>0</v>
      </c>
      <c r="J1350" s="182">
        <f t="shared" si="84"/>
        <v>0</v>
      </c>
      <c r="K1350" s="181">
        <f>SUMIFS(STIMA!$O$2:$O$48,STIMA!$G$2:$G$48,EP!K$1,STIMA!$E$2:$E$48,EP!$A1350)</f>
        <v>0</v>
      </c>
      <c r="L1350" s="182">
        <f t="shared" si="85"/>
        <v>0</v>
      </c>
      <c r="M1350" s="183">
        <f t="shared" si="86"/>
        <v>0</v>
      </c>
      <c r="N1350" s="182">
        <f t="shared" si="87"/>
        <v>0</v>
      </c>
      <c r="Q1350" s="186"/>
    </row>
    <row r="1351" spans="1:17" ht="12" customHeight="1" x14ac:dyDescent="0.2">
      <c r="A1351" s="188" t="s">
        <v>2511</v>
      </c>
      <c r="B1351" s="188" t="s">
        <v>2512</v>
      </c>
      <c r="C1351" s="188" t="s">
        <v>329</v>
      </c>
      <c r="D1351" s="189">
        <v>4.0999999999999996</v>
      </c>
      <c r="E1351" s="188" t="s">
        <v>2455</v>
      </c>
      <c r="F1351" s="188" t="s">
        <v>2508</v>
      </c>
      <c r="G1351" s="188" t="s">
        <v>1973</v>
      </c>
      <c r="I1351" s="181">
        <f>SUMIFS(STIMA!$O$2:$O$48,STIMA!$G$2:$G$48,EP!I$1,STIMA!$E$2:$E$48,EP!$A1351)</f>
        <v>0</v>
      </c>
      <c r="J1351" s="182">
        <f t="shared" si="84"/>
        <v>0</v>
      </c>
      <c r="K1351" s="181">
        <f>SUMIFS(STIMA!$O$2:$O$48,STIMA!$G$2:$G$48,EP!K$1,STIMA!$E$2:$E$48,EP!$A1351)</f>
        <v>0</v>
      </c>
      <c r="L1351" s="182">
        <f t="shared" si="85"/>
        <v>0</v>
      </c>
      <c r="M1351" s="183">
        <f t="shared" si="86"/>
        <v>0</v>
      </c>
      <c r="N1351" s="182">
        <f t="shared" si="87"/>
        <v>0</v>
      </c>
      <c r="Q1351" s="186"/>
    </row>
    <row r="1352" spans="1:17" ht="12" customHeight="1" x14ac:dyDescent="0.2">
      <c r="A1352" s="188" t="s">
        <v>2513</v>
      </c>
      <c r="B1352" s="188" t="s">
        <v>2514</v>
      </c>
      <c r="C1352" s="188"/>
      <c r="D1352" s="189"/>
      <c r="E1352" s="188" t="s">
        <v>2455</v>
      </c>
      <c r="F1352" s="188" t="s">
        <v>2508</v>
      </c>
      <c r="G1352" s="188" t="s">
        <v>1973</v>
      </c>
      <c r="I1352" s="181">
        <f>SUMIFS(STIMA!$O$2:$O$48,STIMA!$G$2:$G$48,EP!I$1,STIMA!$E$2:$E$48,EP!$A1352)</f>
        <v>0</v>
      </c>
      <c r="J1352" s="182">
        <f t="shared" si="84"/>
        <v>0</v>
      </c>
      <c r="K1352" s="181">
        <f>SUMIFS(STIMA!$O$2:$O$48,STIMA!$G$2:$G$48,EP!K$1,STIMA!$E$2:$E$48,EP!$A1352)</f>
        <v>0</v>
      </c>
      <c r="L1352" s="182">
        <f t="shared" si="85"/>
        <v>0</v>
      </c>
      <c r="M1352" s="183">
        <f t="shared" si="86"/>
        <v>0</v>
      </c>
      <c r="N1352" s="182">
        <f t="shared" si="87"/>
        <v>0</v>
      </c>
      <c r="Q1352" s="186"/>
    </row>
    <row r="1353" spans="1:17" ht="12" customHeight="1" x14ac:dyDescent="0.2">
      <c r="A1353" s="188" t="s">
        <v>2515</v>
      </c>
      <c r="B1353" s="188" t="s">
        <v>2516</v>
      </c>
      <c r="C1353" s="188" t="s">
        <v>427</v>
      </c>
      <c r="D1353" s="189">
        <v>38.28</v>
      </c>
      <c r="E1353" s="188" t="s">
        <v>2455</v>
      </c>
      <c r="F1353" s="188" t="s">
        <v>2508</v>
      </c>
      <c r="G1353" s="188" t="s">
        <v>1973</v>
      </c>
      <c r="I1353" s="181">
        <f>SUMIFS(STIMA!$O$2:$O$48,STIMA!$G$2:$G$48,EP!I$1,STIMA!$E$2:$E$48,EP!$A1353)</f>
        <v>0</v>
      </c>
      <c r="J1353" s="182">
        <f t="shared" si="84"/>
        <v>0</v>
      </c>
      <c r="K1353" s="181">
        <f>SUMIFS(STIMA!$O$2:$O$48,STIMA!$G$2:$G$48,EP!K$1,STIMA!$E$2:$E$48,EP!$A1353)</f>
        <v>0</v>
      </c>
      <c r="L1353" s="182">
        <f t="shared" si="85"/>
        <v>0</v>
      </c>
      <c r="M1353" s="183">
        <f t="shared" si="86"/>
        <v>0</v>
      </c>
      <c r="N1353" s="182">
        <f t="shared" si="87"/>
        <v>0</v>
      </c>
      <c r="Q1353" s="186"/>
    </row>
    <row r="1354" spans="1:17" ht="12" customHeight="1" x14ac:dyDescent="0.2">
      <c r="A1354" s="188" t="s">
        <v>2517</v>
      </c>
      <c r="B1354" s="188" t="s">
        <v>2518</v>
      </c>
      <c r="C1354" s="188" t="s">
        <v>329</v>
      </c>
      <c r="D1354" s="189">
        <v>0.96</v>
      </c>
      <c r="E1354" s="188" t="s">
        <v>2455</v>
      </c>
      <c r="F1354" s="188" t="s">
        <v>2508</v>
      </c>
      <c r="G1354" s="188" t="s">
        <v>1973</v>
      </c>
      <c r="I1354" s="181">
        <f>SUMIFS(STIMA!$O$2:$O$48,STIMA!$G$2:$G$48,EP!I$1,STIMA!$E$2:$E$48,EP!$A1354)</f>
        <v>0</v>
      </c>
      <c r="J1354" s="182">
        <f t="shared" si="84"/>
        <v>0</v>
      </c>
      <c r="K1354" s="181">
        <f>SUMIFS(STIMA!$O$2:$O$48,STIMA!$G$2:$G$48,EP!K$1,STIMA!$E$2:$E$48,EP!$A1354)</f>
        <v>0</v>
      </c>
      <c r="L1354" s="182">
        <f t="shared" si="85"/>
        <v>0</v>
      </c>
      <c r="M1354" s="183">
        <f t="shared" si="86"/>
        <v>0</v>
      </c>
      <c r="N1354" s="182">
        <f t="shared" si="87"/>
        <v>0</v>
      </c>
      <c r="Q1354" s="186"/>
    </row>
    <row r="1355" spans="1:17" ht="12" customHeight="1" x14ac:dyDescent="0.2">
      <c r="A1355" s="188" t="s">
        <v>2519</v>
      </c>
      <c r="B1355" s="188" t="s">
        <v>2520</v>
      </c>
      <c r="C1355" s="188" t="s">
        <v>329</v>
      </c>
      <c r="D1355" s="189">
        <v>1.7</v>
      </c>
      <c r="E1355" s="188" t="s">
        <v>2455</v>
      </c>
      <c r="F1355" s="188" t="s">
        <v>2508</v>
      </c>
      <c r="G1355" s="188" t="s">
        <v>1973</v>
      </c>
      <c r="I1355" s="181">
        <f>SUMIFS(STIMA!$O$2:$O$48,STIMA!$G$2:$G$48,EP!I$1,STIMA!$E$2:$E$48,EP!$A1355)</f>
        <v>0</v>
      </c>
      <c r="J1355" s="182">
        <f t="shared" si="84"/>
        <v>0</v>
      </c>
      <c r="K1355" s="181">
        <f>SUMIFS(STIMA!$O$2:$O$48,STIMA!$G$2:$G$48,EP!K$1,STIMA!$E$2:$E$48,EP!$A1355)</f>
        <v>0</v>
      </c>
      <c r="L1355" s="182">
        <f t="shared" si="85"/>
        <v>0</v>
      </c>
      <c r="M1355" s="183">
        <f t="shared" si="86"/>
        <v>0</v>
      </c>
      <c r="N1355" s="182">
        <f t="shared" si="87"/>
        <v>0</v>
      </c>
      <c r="Q1355" s="186"/>
    </row>
    <row r="1356" spans="1:17" ht="12" customHeight="1" x14ac:dyDescent="0.2">
      <c r="A1356" s="188" t="s">
        <v>2521</v>
      </c>
      <c r="B1356" s="188" t="s">
        <v>2522</v>
      </c>
      <c r="C1356" s="188" t="s">
        <v>329</v>
      </c>
      <c r="D1356" s="189">
        <v>1.31</v>
      </c>
      <c r="E1356" s="188" t="s">
        <v>2455</v>
      </c>
      <c r="F1356" s="188" t="s">
        <v>2508</v>
      </c>
      <c r="G1356" s="188" t="s">
        <v>1973</v>
      </c>
      <c r="I1356" s="181">
        <f>SUMIFS(STIMA!$O$2:$O$48,STIMA!$G$2:$G$48,EP!I$1,STIMA!$E$2:$E$48,EP!$A1356)</f>
        <v>0</v>
      </c>
      <c r="J1356" s="182">
        <f t="shared" si="84"/>
        <v>0</v>
      </c>
      <c r="K1356" s="181">
        <f>SUMIFS(STIMA!$O$2:$O$48,STIMA!$G$2:$G$48,EP!K$1,STIMA!$E$2:$E$48,EP!$A1356)</f>
        <v>0</v>
      </c>
      <c r="L1356" s="182">
        <f t="shared" si="85"/>
        <v>0</v>
      </c>
      <c r="M1356" s="183">
        <f t="shared" si="86"/>
        <v>0</v>
      </c>
      <c r="N1356" s="182">
        <f t="shared" si="87"/>
        <v>0</v>
      </c>
      <c r="Q1356" s="186"/>
    </row>
    <row r="1357" spans="1:17" ht="12" customHeight="1" x14ac:dyDescent="0.2">
      <c r="A1357" s="188" t="s">
        <v>2523</v>
      </c>
      <c r="B1357" s="188" t="s">
        <v>2524</v>
      </c>
      <c r="C1357" s="188"/>
      <c r="D1357" s="189"/>
      <c r="E1357" s="188" t="s">
        <v>2455</v>
      </c>
      <c r="F1357" s="188" t="s">
        <v>2508</v>
      </c>
      <c r="G1357" s="188" t="s">
        <v>1973</v>
      </c>
      <c r="I1357" s="181">
        <f>SUMIFS(STIMA!$O$2:$O$48,STIMA!$G$2:$G$48,EP!I$1,STIMA!$E$2:$E$48,EP!$A1357)</f>
        <v>0</v>
      </c>
      <c r="J1357" s="182">
        <f t="shared" si="84"/>
        <v>0</v>
      </c>
      <c r="K1357" s="181">
        <f>SUMIFS(STIMA!$O$2:$O$48,STIMA!$G$2:$G$48,EP!K$1,STIMA!$E$2:$E$48,EP!$A1357)</f>
        <v>0</v>
      </c>
      <c r="L1357" s="182">
        <f t="shared" si="85"/>
        <v>0</v>
      </c>
      <c r="M1357" s="183">
        <f t="shared" si="86"/>
        <v>0</v>
      </c>
      <c r="N1357" s="182">
        <f t="shared" si="87"/>
        <v>0</v>
      </c>
      <c r="Q1357" s="186"/>
    </row>
    <row r="1358" spans="1:17" ht="12" customHeight="1" x14ac:dyDescent="0.2">
      <c r="A1358" s="188" t="s">
        <v>2525</v>
      </c>
      <c r="B1358" s="188" t="s">
        <v>2526</v>
      </c>
      <c r="C1358" s="188" t="s">
        <v>427</v>
      </c>
      <c r="D1358" s="189">
        <v>2.48</v>
      </c>
      <c r="E1358" s="188" t="s">
        <v>2455</v>
      </c>
      <c r="F1358" s="188" t="s">
        <v>2508</v>
      </c>
      <c r="G1358" s="188" t="s">
        <v>1973</v>
      </c>
      <c r="I1358" s="181">
        <f>SUMIFS(STIMA!$O$2:$O$48,STIMA!$G$2:$G$48,EP!I$1,STIMA!$E$2:$E$48,EP!$A1358)</f>
        <v>0</v>
      </c>
      <c r="J1358" s="182">
        <f t="shared" si="84"/>
        <v>0</v>
      </c>
      <c r="K1358" s="181">
        <f>SUMIFS(STIMA!$O$2:$O$48,STIMA!$G$2:$G$48,EP!K$1,STIMA!$E$2:$E$48,EP!$A1358)</f>
        <v>0</v>
      </c>
      <c r="L1358" s="182">
        <f t="shared" si="85"/>
        <v>0</v>
      </c>
      <c r="M1358" s="183">
        <f t="shared" si="86"/>
        <v>0</v>
      </c>
      <c r="N1358" s="182">
        <f t="shared" si="87"/>
        <v>0</v>
      </c>
      <c r="Q1358" s="186"/>
    </row>
    <row r="1359" spans="1:17" ht="12" customHeight="1" x14ac:dyDescent="0.2">
      <c r="A1359" s="188" t="s">
        <v>2527</v>
      </c>
      <c r="B1359" s="188" t="s">
        <v>2528</v>
      </c>
      <c r="C1359" s="188" t="s">
        <v>427</v>
      </c>
      <c r="D1359" s="189">
        <v>3.1</v>
      </c>
      <c r="E1359" s="188" t="s">
        <v>2455</v>
      </c>
      <c r="F1359" s="188" t="s">
        <v>2508</v>
      </c>
      <c r="G1359" s="188" t="s">
        <v>1973</v>
      </c>
      <c r="I1359" s="181">
        <f>SUMIFS(STIMA!$O$2:$O$48,STIMA!$G$2:$G$48,EP!I$1,STIMA!$E$2:$E$48,EP!$A1359)</f>
        <v>0</v>
      </c>
      <c r="J1359" s="182">
        <f t="shared" si="84"/>
        <v>0</v>
      </c>
      <c r="K1359" s="181">
        <f>SUMIFS(STIMA!$O$2:$O$48,STIMA!$G$2:$G$48,EP!K$1,STIMA!$E$2:$E$48,EP!$A1359)</f>
        <v>0</v>
      </c>
      <c r="L1359" s="182">
        <f t="shared" si="85"/>
        <v>0</v>
      </c>
      <c r="M1359" s="183">
        <f t="shared" si="86"/>
        <v>0</v>
      </c>
      <c r="N1359" s="182">
        <f t="shared" si="87"/>
        <v>0</v>
      </c>
      <c r="Q1359" s="186"/>
    </row>
    <row r="1360" spans="1:17" ht="12" customHeight="1" x14ac:dyDescent="0.2">
      <c r="A1360" s="188" t="s">
        <v>2529</v>
      </c>
      <c r="B1360" s="188" t="s">
        <v>2530</v>
      </c>
      <c r="C1360" s="188" t="s">
        <v>427</v>
      </c>
      <c r="D1360" s="189">
        <v>3.8</v>
      </c>
      <c r="E1360" s="188" t="s">
        <v>2455</v>
      </c>
      <c r="F1360" s="188" t="s">
        <v>2508</v>
      </c>
      <c r="G1360" s="188" t="s">
        <v>1973</v>
      </c>
      <c r="I1360" s="181">
        <f>SUMIFS(STIMA!$O$2:$O$48,STIMA!$G$2:$G$48,EP!I$1,STIMA!$E$2:$E$48,EP!$A1360)</f>
        <v>0</v>
      </c>
      <c r="J1360" s="182">
        <f t="shared" si="84"/>
        <v>0</v>
      </c>
      <c r="K1360" s="181">
        <f>SUMIFS(STIMA!$O$2:$O$48,STIMA!$G$2:$G$48,EP!K$1,STIMA!$E$2:$E$48,EP!$A1360)</f>
        <v>0</v>
      </c>
      <c r="L1360" s="182">
        <f t="shared" si="85"/>
        <v>0</v>
      </c>
      <c r="M1360" s="183">
        <f t="shared" si="86"/>
        <v>0</v>
      </c>
      <c r="N1360" s="182">
        <f t="shared" si="87"/>
        <v>0</v>
      </c>
      <c r="Q1360" s="186"/>
    </row>
    <row r="1361" spans="1:17" ht="12" customHeight="1" x14ac:dyDescent="0.2">
      <c r="A1361" s="188" t="s">
        <v>2531</v>
      </c>
      <c r="B1361" s="188" t="s">
        <v>2532</v>
      </c>
      <c r="C1361" s="188"/>
      <c r="D1361" s="189"/>
      <c r="E1361" s="188" t="s">
        <v>2455</v>
      </c>
      <c r="F1361" s="188" t="s">
        <v>2533</v>
      </c>
      <c r="G1361" s="188" t="s">
        <v>1973</v>
      </c>
      <c r="I1361" s="181">
        <f>SUMIFS(STIMA!$O$2:$O$48,STIMA!$G$2:$G$48,EP!I$1,STIMA!$E$2:$E$48,EP!$A1361)</f>
        <v>0</v>
      </c>
      <c r="J1361" s="182">
        <f t="shared" si="84"/>
        <v>0</v>
      </c>
      <c r="K1361" s="181">
        <f>SUMIFS(STIMA!$O$2:$O$48,STIMA!$G$2:$G$48,EP!K$1,STIMA!$E$2:$E$48,EP!$A1361)</f>
        <v>0</v>
      </c>
      <c r="L1361" s="182">
        <f t="shared" si="85"/>
        <v>0</v>
      </c>
      <c r="M1361" s="183">
        <f t="shared" si="86"/>
        <v>0</v>
      </c>
      <c r="N1361" s="182">
        <f t="shared" si="87"/>
        <v>0</v>
      </c>
      <c r="Q1361" s="186"/>
    </row>
    <row r="1362" spans="1:17" ht="12" customHeight="1" x14ac:dyDescent="0.2">
      <c r="A1362" s="188" t="s">
        <v>2534</v>
      </c>
      <c r="B1362" s="188" t="s">
        <v>2535</v>
      </c>
      <c r="C1362" s="188" t="s">
        <v>427</v>
      </c>
      <c r="D1362" s="189">
        <v>25.1</v>
      </c>
      <c r="E1362" s="188" t="s">
        <v>2455</v>
      </c>
      <c r="F1362" s="188" t="s">
        <v>2533</v>
      </c>
      <c r="G1362" s="188" t="s">
        <v>1973</v>
      </c>
      <c r="I1362" s="181">
        <f>SUMIFS(STIMA!$O$2:$O$48,STIMA!$G$2:$G$48,EP!I$1,STIMA!$E$2:$E$48,EP!$A1362)</f>
        <v>0</v>
      </c>
      <c r="J1362" s="182">
        <f t="shared" si="84"/>
        <v>0</v>
      </c>
      <c r="K1362" s="181">
        <f>SUMIFS(STIMA!$O$2:$O$48,STIMA!$G$2:$G$48,EP!K$1,STIMA!$E$2:$E$48,EP!$A1362)</f>
        <v>0</v>
      </c>
      <c r="L1362" s="182">
        <f t="shared" si="85"/>
        <v>0</v>
      </c>
      <c r="M1362" s="183">
        <f t="shared" si="86"/>
        <v>0</v>
      </c>
      <c r="N1362" s="182">
        <f t="shared" si="87"/>
        <v>0</v>
      </c>
      <c r="Q1362" s="186"/>
    </row>
    <row r="1363" spans="1:17" ht="12" customHeight="1" x14ac:dyDescent="0.2">
      <c r="A1363" s="188" t="s">
        <v>2536</v>
      </c>
      <c r="B1363" s="188" t="s">
        <v>2537</v>
      </c>
      <c r="C1363" s="188" t="s">
        <v>427</v>
      </c>
      <c r="D1363" s="189">
        <v>26.69</v>
      </c>
      <c r="E1363" s="188" t="s">
        <v>2455</v>
      </c>
      <c r="F1363" s="188" t="s">
        <v>2533</v>
      </c>
      <c r="G1363" s="188" t="s">
        <v>1973</v>
      </c>
      <c r="I1363" s="181">
        <f>SUMIFS(STIMA!$O$2:$O$48,STIMA!$G$2:$G$48,EP!I$1,STIMA!$E$2:$E$48,EP!$A1363)</f>
        <v>0</v>
      </c>
      <c r="J1363" s="182">
        <f t="shared" si="84"/>
        <v>0</v>
      </c>
      <c r="K1363" s="181">
        <f>SUMIFS(STIMA!$O$2:$O$48,STIMA!$G$2:$G$48,EP!K$1,STIMA!$E$2:$E$48,EP!$A1363)</f>
        <v>0</v>
      </c>
      <c r="L1363" s="182">
        <f t="shared" si="85"/>
        <v>0</v>
      </c>
      <c r="M1363" s="183">
        <f t="shared" si="86"/>
        <v>0</v>
      </c>
      <c r="N1363" s="182">
        <f t="shared" si="87"/>
        <v>0</v>
      </c>
      <c r="Q1363" s="184"/>
    </row>
    <row r="1364" spans="1:17" ht="12" customHeight="1" x14ac:dyDescent="0.2">
      <c r="A1364" s="188" t="s">
        <v>2538</v>
      </c>
      <c r="B1364" s="188" t="s">
        <v>2539</v>
      </c>
      <c r="C1364" s="188" t="s">
        <v>427</v>
      </c>
      <c r="D1364" s="189">
        <v>30.79</v>
      </c>
      <c r="E1364" s="188" t="s">
        <v>2455</v>
      </c>
      <c r="F1364" s="188" t="s">
        <v>2533</v>
      </c>
      <c r="G1364" s="188" t="s">
        <v>1973</v>
      </c>
      <c r="I1364" s="181">
        <f>SUMIFS(STIMA!$O$2:$O$48,STIMA!$G$2:$G$48,EP!I$1,STIMA!$E$2:$E$48,EP!$A1364)</f>
        <v>0</v>
      </c>
      <c r="J1364" s="182">
        <f t="shared" si="84"/>
        <v>0</v>
      </c>
      <c r="K1364" s="181">
        <f>SUMIFS(STIMA!$O$2:$O$48,STIMA!$G$2:$G$48,EP!K$1,STIMA!$E$2:$E$48,EP!$A1364)</f>
        <v>0</v>
      </c>
      <c r="L1364" s="182">
        <f t="shared" si="85"/>
        <v>0</v>
      </c>
      <c r="M1364" s="183">
        <f t="shared" si="86"/>
        <v>0</v>
      </c>
      <c r="N1364" s="182">
        <f t="shared" si="87"/>
        <v>0</v>
      </c>
      <c r="Q1364" s="186"/>
    </row>
    <row r="1365" spans="1:17" ht="12" customHeight="1" x14ac:dyDescent="0.2">
      <c r="A1365" s="188" t="s">
        <v>2540</v>
      </c>
      <c r="B1365" s="188" t="s">
        <v>2541</v>
      </c>
      <c r="C1365" s="188" t="s">
        <v>427</v>
      </c>
      <c r="D1365" s="189">
        <v>114256.56</v>
      </c>
      <c r="E1365" s="188" t="s">
        <v>2455</v>
      </c>
      <c r="F1365" s="188" t="s">
        <v>2542</v>
      </c>
      <c r="G1365" s="188" t="s">
        <v>1973</v>
      </c>
      <c r="I1365" s="181">
        <f>SUMIFS(STIMA!$O$2:$O$48,STIMA!$G$2:$G$48,EP!I$1,STIMA!$E$2:$E$48,EP!$A1365)</f>
        <v>0</v>
      </c>
      <c r="J1365" s="182">
        <f t="shared" si="84"/>
        <v>0</v>
      </c>
      <c r="K1365" s="181">
        <f>SUMIFS(STIMA!$O$2:$O$48,STIMA!$G$2:$G$48,EP!K$1,STIMA!$E$2:$E$48,EP!$A1365)</f>
        <v>0</v>
      </c>
      <c r="L1365" s="182">
        <f t="shared" si="85"/>
        <v>0</v>
      </c>
      <c r="M1365" s="183">
        <f t="shared" si="86"/>
        <v>0</v>
      </c>
      <c r="N1365" s="182">
        <f t="shared" si="87"/>
        <v>0</v>
      </c>
      <c r="Q1365" s="186"/>
    </row>
    <row r="1366" spans="1:17" ht="12" customHeight="1" x14ac:dyDescent="0.2">
      <c r="A1366" s="188" t="s">
        <v>2543</v>
      </c>
      <c r="B1366" s="188" t="s">
        <v>2544</v>
      </c>
      <c r="C1366" s="188" t="s">
        <v>427</v>
      </c>
      <c r="D1366" s="189">
        <v>35947.56</v>
      </c>
      <c r="E1366" s="188" t="s">
        <v>2455</v>
      </c>
      <c r="F1366" s="188" t="s">
        <v>2542</v>
      </c>
      <c r="G1366" s="188" t="s">
        <v>1973</v>
      </c>
      <c r="I1366" s="181">
        <f>SUMIFS(STIMA!$O$2:$O$48,STIMA!$G$2:$G$48,EP!I$1,STIMA!$E$2:$E$48,EP!$A1366)</f>
        <v>0</v>
      </c>
      <c r="J1366" s="182">
        <f t="shared" si="84"/>
        <v>0</v>
      </c>
      <c r="K1366" s="181">
        <f>SUMIFS(STIMA!$O$2:$O$48,STIMA!$G$2:$G$48,EP!K$1,STIMA!$E$2:$E$48,EP!$A1366)</f>
        <v>0</v>
      </c>
      <c r="L1366" s="182">
        <f t="shared" si="85"/>
        <v>0</v>
      </c>
      <c r="M1366" s="183">
        <f t="shared" si="86"/>
        <v>0</v>
      </c>
      <c r="N1366" s="182">
        <f t="shared" si="87"/>
        <v>0</v>
      </c>
      <c r="Q1366" s="186"/>
    </row>
    <row r="1367" spans="1:17" ht="12" customHeight="1" x14ac:dyDescent="0.2">
      <c r="A1367" s="188" t="s">
        <v>2545</v>
      </c>
      <c r="B1367" s="188" t="s">
        <v>2546</v>
      </c>
      <c r="C1367" s="188" t="s">
        <v>427</v>
      </c>
      <c r="D1367" s="189">
        <v>4773.12</v>
      </c>
      <c r="E1367" s="188" t="s">
        <v>2455</v>
      </c>
      <c r="F1367" s="188" t="s">
        <v>2542</v>
      </c>
      <c r="G1367" s="188" t="s">
        <v>1973</v>
      </c>
      <c r="I1367" s="181">
        <f>SUMIFS(STIMA!$O$2:$O$48,STIMA!$G$2:$G$48,EP!I$1,STIMA!$E$2:$E$48,EP!$A1367)</f>
        <v>0</v>
      </c>
      <c r="J1367" s="182">
        <f t="shared" si="84"/>
        <v>0</v>
      </c>
      <c r="K1367" s="181">
        <f>SUMIFS(STIMA!$O$2:$O$48,STIMA!$G$2:$G$48,EP!K$1,STIMA!$E$2:$E$48,EP!$A1367)</f>
        <v>0</v>
      </c>
      <c r="L1367" s="182">
        <f t="shared" si="85"/>
        <v>0</v>
      </c>
      <c r="M1367" s="183">
        <f t="shared" si="86"/>
        <v>0</v>
      </c>
      <c r="N1367" s="182">
        <f t="shared" si="87"/>
        <v>0</v>
      </c>
      <c r="Q1367" s="186"/>
    </row>
    <row r="1368" spans="1:17" ht="12" customHeight="1" x14ac:dyDescent="0.2">
      <c r="A1368" s="188" t="s">
        <v>2547</v>
      </c>
      <c r="B1368" s="188" t="s">
        <v>2548</v>
      </c>
      <c r="C1368" s="188" t="s">
        <v>427</v>
      </c>
      <c r="D1368" s="189">
        <v>1725.78</v>
      </c>
      <c r="E1368" s="188" t="s">
        <v>2455</v>
      </c>
      <c r="F1368" s="188" t="s">
        <v>2542</v>
      </c>
      <c r="G1368" s="188" t="s">
        <v>1973</v>
      </c>
      <c r="I1368" s="181">
        <f>SUMIFS(STIMA!$O$2:$O$48,STIMA!$G$2:$G$48,EP!I$1,STIMA!$E$2:$E$48,EP!$A1368)</f>
        <v>0</v>
      </c>
      <c r="J1368" s="182">
        <f t="shared" si="84"/>
        <v>0</v>
      </c>
      <c r="K1368" s="181">
        <f>SUMIFS(STIMA!$O$2:$O$48,STIMA!$G$2:$G$48,EP!K$1,STIMA!$E$2:$E$48,EP!$A1368)</f>
        <v>0</v>
      </c>
      <c r="L1368" s="182">
        <f t="shared" si="85"/>
        <v>0</v>
      </c>
      <c r="M1368" s="183">
        <f t="shared" si="86"/>
        <v>0</v>
      </c>
      <c r="N1368" s="182">
        <f t="shared" si="87"/>
        <v>0</v>
      </c>
      <c r="Q1368" s="186"/>
    </row>
    <row r="1369" spans="1:17" ht="12" customHeight="1" x14ac:dyDescent="0.2">
      <c r="A1369" s="188" t="s">
        <v>2549</v>
      </c>
      <c r="B1369" s="188" t="s">
        <v>2550</v>
      </c>
      <c r="C1369" s="188" t="s">
        <v>427</v>
      </c>
      <c r="D1369" s="189">
        <v>836.79</v>
      </c>
      <c r="E1369" s="188" t="s">
        <v>2455</v>
      </c>
      <c r="F1369" s="188" t="s">
        <v>2542</v>
      </c>
      <c r="G1369" s="188" t="s">
        <v>1973</v>
      </c>
      <c r="I1369" s="181">
        <f>SUMIFS(STIMA!$O$2:$O$48,STIMA!$G$2:$G$48,EP!I$1,STIMA!$E$2:$E$48,EP!$A1369)</f>
        <v>0</v>
      </c>
      <c r="J1369" s="182">
        <f t="shared" si="84"/>
        <v>0</v>
      </c>
      <c r="K1369" s="181">
        <f>SUMIFS(STIMA!$O$2:$O$48,STIMA!$G$2:$G$48,EP!K$1,STIMA!$E$2:$E$48,EP!$A1369)</f>
        <v>0</v>
      </c>
      <c r="L1369" s="182">
        <f t="shared" si="85"/>
        <v>0</v>
      </c>
      <c r="M1369" s="183">
        <f t="shared" si="86"/>
        <v>0</v>
      </c>
      <c r="N1369" s="182">
        <f t="shared" si="87"/>
        <v>0</v>
      </c>
      <c r="Q1369" s="186"/>
    </row>
    <row r="1370" spans="1:17" ht="12" customHeight="1" x14ac:dyDescent="0.2">
      <c r="A1370" s="188" t="s">
        <v>2551</v>
      </c>
      <c r="B1370" s="188" t="s">
        <v>2552</v>
      </c>
      <c r="C1370" s="188" t="s">
        <v>427</v>
      </c>
      <c r="D1370" s="189">
        <v>21628.2</v>
      </c>
      <c r="E1370" s="188" t="s">
        <v>2455</v>
      </c>
      <c r="F1370" s="188" t="s">
        <v>2542</v>
      </c>
      <c r="G1370" s="188" t="s">
        <v>1973</v>
      </c>
      <c r="I1370" s="181">
        <f>SUMIFS(STIMA!$O$2:$O$48,STIMA!$G$2:$G$48,EP!I$1,STIMA!$E$2:$E$48,EP!$A1370)</f>
        <v>0</v>
      </c>
      <c r="J1370" s="182">
        <f t="shared" si="84"/>
        <v>0</v>
      </c>
      <c r="K1370" s="181">
        <f>SUMIFS(STIMA!$O$2:$O$48,STIMA!$G$2:$G$48,EP!K$1,STIMA!$E$2:$E$48,EP!$A1370)</f>
        <v>0</v>
      </c>
      <c r="L1370" s="182">
        <f t="shared" si="85"/>
        <v>0</v>
      </c>
      <c r="M1370" s="183">
        <f t="shared" si="86"/>
        <v>0</v>
      </c>
      <c r="N1370" s="182">
        <f t="shared" si="87"/>
        <v>0</v>
      </c>
      <c r="Q1370" s="186"/>
    </row>
    <row r="1371" spans="1:17" ht="12" customHeight="1" x14ac:dyDescent="0.2">
      <c r="A1371" s="188" t="s">
        <v>2553</v>
      </c>
      <c r="B1371" s="188" t="s">
        <v>2554</v>
      </c>
      <c r="C1371" s="188" t="s">
        <v>427</v>
      </c>
      <c r="D1371" s="189">
        <v>5220.6000000000004</v>
      </c>
      <c r="E1371" s="188" t="s">
        <v>2455</v>
      </c>
      <c r="F1371" s="188" t="s">
        <v>2555</v>
      </c>
      <c r="G1371" s="188" t="s">
        <v>1973</v>
      </c>
      <c r="I1371" s="181">
        <f>SUMIFS(STIMA!$O$2:$O$48,STIMA!$G$2:$G$48,EP!I$1,STIMA!$E$2:$E$48,EP!$A1371)</f>
        <v>0</v>
      </c>
      <c r="J1371" s="182">
        <f t="shared" si="84"/>
        <v>0</v>
      </c>
      <c r="K1371" s="181">
        <f>SUMIFS(STIMA!$O$2:$O$48,STIMA!$G$2:$G$48,EP!K$1,STIMA!$E$2:$E$48,EP!$A1371)</f>
        <v>0</v>
      </c>
      <c r="L1371" s="182">
        <f t="shared" si="85"/>
        <v>0</v>
      </c>
      <c r="M1371" s="183">
        <f t="shared" si="86"/>
        <v>0</v>
      </c>
      <c r="N1371" s="182">
        <f t="shared" si="87"/>
        <v>0</v>
      </c>
      <c r="Q1371" s="186"/>
    </row>
    <row r="1372" spans="1:17" ht="12" customHeight="1" x14ac:dyDescent="0.2">
      <c r="A1372" s="188" t="s">
        <v>2556</v>
      </c>
      <c r="B1372" s="188" t="s">
        <v>2557</v>
      </c>
      <c r="C1372" s="190" t="s">
        <v>427</v>
      </c>
      <c r="D1372" s="189">
        <v>12430</v>
      </c>
      <c r="E1372" s="188" t="s">
        <v>2455</v>
      </c>
      <c r="F1372" s="188" t="s">
        <v>2555</v>
      </c>
      <c r="G1372" s="188" t="s">
        <v>1973</v>
      </c>
      <c r="I1372" s="181">
        <f>SUMIFS(STIMA!$O$2:$O$48,STIMA!$G$2:$G$48,EP!I$1,STIMA!$E$2:$E$48,EP!$A1372)</f>
        <v>0</v>
      </c>
      <c r="J1372" s="182">
        <f t="shared" si="84"/>
        <v>0</v>
      </c>
      <c r="K1372" s="181">
        <f>SUMIFS(STIMA!$O$2:$O$48,STIMA!$G$2:$G$48,EP!K$1,STIMA!$E$2:$E$48,EP!$A1372)</f>
        <v>0</v>
      </c>
      <c r="L1372" s="182">
        <f t="shared" si="85"/>
        <v>0</v>
      </c>
      <c r="M1372" s="183">
        <f t="shared" si="86"/>
        <v>0</v>
      </c>
      <c r="N1372" s="182">
        <f t="shared" si="87"/>
        <v>0</v>
      </c>
      <c r="Q1372" s="184"/>
    </row>
    <row r="1373" spans="1:17" ht="12" customHeight="1" x14ac:dyDescent="0.2">
      <c r="A1373" s="188" t="s">
        <v>2558</v>
      </c>
      <c r="B1373" s="188" t="s">
        <v>2559</v>
      </c>
      <c r="C1373" s="188" t="s">
        <v>427</v>
      </c>
      <c r="D1373" s="189">
        <v>1615.9</v>
      </c>
      <c r="E1373" s="188" t="s">
        <v>2455</v>
      </c>
      <c r="F1373" s="188" t="s">
        <v>2555</v>
      </c>
      <c r="G1373" s="188" t="s">
        <v>1973</v>
      </c>
      <c r="I1373" s="181">
        <f>SUMIFS(STIMA!$O$2:$O$48,STIMA!$G$2:$G$48,EP!I$1,STIMA!$E$2:$E$48,EP!$A1373)</f>
        <v>0</v>
      </c>
      <c r="J1373" s="182">
        <f t="shared" si="84"/>
        <v>0</v>
      </c>
      <c r="K1373" s="181">
        <f>SUMIFS(STIMA!$O$2:$O$48,STIMA!$G$2:$G$48,EP!K$1,STIMA!$E$2:$E$48,EP!$A1373)</f>
        <v>0</v>
      </c>
      <c r="L1373" s="182">
        <f t="shared" si="85"/>
        <v>0</v>
      </c>
      <c r="M1373" s="183">
        <f t="shared" si="86"/>
        <v>0</v>
      </c>
      <c r="N1373" s="182">
        <f t="shared" si="87"/>
        <v>0</v>
      </c>
      <c r="Q1373" s="186"/>
    </row>
    <row r="1374" spans="1:17" ht="12" customHeight="1" x14ac:dyDescent="0.2">
      <c r="A1374" s="188" t="s">
        <v>2560</v>
      </c>
      <c r="B1374" s="188" t="s">
        <v>2561</v>
      </c>
      <c r="C1374" s="188" t="s">
        <v>427</v>
      </c>
      <c r="D1374" s="189">
        <v>2001.23</v>
      </c>
      <c r="E1374" s="188" t="s">
        <v>2455</v>
      </c>
      <c r="F1374" s="188" t="s">
        <v>2562</v>
      </c>
      <c r="G1374" s="188" t="s">
        <v>1973</v>
      </c>
      <c r="I1374" s="181">
        <f>SUMIFS(STIMA!$O$2:$O$48,STIMA!$G$2:$G$48,EP!I$1,STIMA!$E$2:$E$48,EP!$A1374)</f>
        <v>0</v>
      </c>
      <c r="J1374" s="182">
        <f t="shared" si="84"/>
        <v>0</v>
      </c>
      <c r="K1374" s="181">
        <f>SUMIFS(STIMA!$O$2:$O$48,STIMA!$G$2:$G$48,EP!K$1,STIMA!$E$2:$E$48,EP!$A1374)</f>
        <v>0</v>
      </c>
      <c r="L1374" s="182">
        <f t="shared" si="85"/>
        <v>0</v>
      </c>
      <c r="M1374" s="183">
        <f t="shared" si="86"/>
        <v>0</v>
      </c>
      <c r="N1374" s="182">
        <f t="shared" si="87"/>
        <v>0</v>
      </c>
      <c r="Q1374" s="186"/>
    </row>
    <row r="1375" spans="1:17" ht="12" customHeight="1" x14ac:dyDescent="0.2">
      <c r="A1375" s="188" t="s">
        <v>2563</v>
      </c>
      <c r="B1375" s="188" t="s">
        <v>2564</v>
      </c>
      <c r="C1375" s="188" t="s">
        <v>427</v>
      </c>
      <c r="D1375" s="189">
        <v>1775</v>
      </c>
      <c r="E1375" s="188" t="s">
        <v>2455</v>
      </c>
      <c r="F1375" s="188" t="s">
        <v>2562</v>
      </c>
      <c r="G1375" s="188" t="s">
        <v>1973</v>
      </c>
      <c r="I1375" s="181">
        <f>SUMIFS(STIMA!$O$2:$O$48,STIMA!$G$2:$G$48,EP!I$1,STIMA!$E$2:$E$48,EP!$A1375)</f>
        <v>0</v>
      </c>
      <c r="J1375" s="182">
        <f t="shared" si="84"/>
        <v>0</v>
      </c>
      <c r="K1375" s="181">
        <f>SUMIFS(STIMA!$O$2:$O$48,STIMA!$G$2:$G$48,EP!K$1,STIMA!$E$2:$E$48,EP!$A1375)</f>
        <v>0</v>
      </c>
      <c r="L1375" s="182">
        <f t="shared" si="85"/>
        <v>0</v>
      </c>
      <c r="M1375" s="183">
        <f t="shared" si="86"/>
        <v>0</v>
      </c>
      <c r="N1375" s="182">
        <f t="shared" si="87"/>
        <v>0</v>
      </c>
      <c r="Q1375" s="186"/>
    </row>
    <row r="1376" spans="1:17" ht="12" customHeight="1" x14ac:dyDescent="0.2">
      <c r="A1376" s="188" t="s">
        <v>2565</v>
      </c>
      <c r="B1376" s="188" t="s">
        <v>2566</v>
      </c>
      <c r="C1376" s="188" t="s">
        <v>427</v>
      </c>
      <c r="D1376" s="189">
        <v>29165.75</v>
      </c>
      <c r="E1376" s="188" t="s">
        <v>2455</v>
      </c>
      <c r="F1376" s="188" t="s">
        <v>2562</v>
      </c>
      <c r="G1376" s="188" t="s">
        <v>1973</v>
      </c>
      <c r="I1376" s="181">
        <f>SUMIFS(STIMA!$O$2:$O$48,STIMA!$G$2:$G$48,EP!I$1,STIMA!$E$2:$E$48,EP!$A1376)</f>
        <v>0</v>
      </c>
      <c r="J1376" s="182">
        <f t="shared" si="84"/>
        <v>0</v>
      </c>
      <c r="K1376" s="181">
        <f>SUMIFS(STIMA!$O$2:$O$48,STIMA!$G$2:$G$48,EP!K$1,STIMA!$E$2:$E$48,EP!$A1376)</f>
        <v>0</v>
      </c>
      <c r="L1376" s="182">
        <f t="shared" si="85"/>
        <v>0</v>
      </c>
      <c r="M1376" s="183">
        <f t="shared" si="86"/>
        <v>0</v>
      </c>
      <c r="N1376" s="182">
        <f t="shared" si="87"/>
        <v>0</v>
      </c>
      <c r="Q1376" s="186"/>
    </row>
    <row r="1377" spans="1:17" ht="12" customHeight="1" x14ac:dyDescent="0.2">
      <c r="A1377" s="188" t="s">
        <v>2567</v>
      </c>
      <c r="B1377" s="188" t="s">
        <v>2568</v>
      </c>
      <c r="C1377" s="190" t="s">
        <v>427</v>
      </c>
      <c r="D1377" s="189">
        <v>5978.83</v>
      </c>
      <c r="E1377" s="188" t="s">
        <v>2455</v>
      </c>
      <c r="F1377" s="188" t="s">
        <v>2569</v>
      </c>
      <c r="G1377" s="188" t="s">
        <v>1973</v>
      </c>
      <c r="I1377" s="181">
        <f>SUMIFS(STIMA!$O$2:$O$48,STIMA!$G$2:$G$48,EP!I$1,STIMA!$E$2:$E$48,EP!$A1377)</f>
        <v>0</v>
      </c>
      <c r="J1377" s="182">
        <f t="shared" si="84"/>
        <v>0</v>
      </c>
      <c r="K1377" s="181">
        <f>SUMIFS(STIMA!$O$2:$O$48,STIMA!$G$2:$G$48,EP!K$1,STIMA!$E$2:$E$48,EP!$A1377)</f>
        <v>0</v>
      </c>
      <c r="L1377" s="182">
        <f t="shared" si="85"/>
        <v>0</v>
      </c>
      <c r="M1377" s="183">
        <f t="shared" si="86"/>
        <v>0</v>
      </c>
      <c r="N1377" s="182">
        <f t="shared" si="87"/>
        <v>0</v>
      </c>
      <c r="Q1377" s="186"/>
    </row>
    <row r="1378" spans="1:17" ht="12" customHeight="1" x14ac:dyDescent="0.2">
      <c r="A1378" s="188" t="s">
        <v>2570</v>
      </c>
      <c r="B1378" s="188" t="s">
        <v>2571</v>
      </c>
      <c r="C1378" s="188" t="s">
        <v>344</v>
      </c>
      <c r="D1378" s="189">
        <v>2.2599999999999998</v>
      </c>
      <c r="E1378" s="188" t="s">
        <v>2455</v>
      </c>
      <c r="F1378" s="188" t="s">
        <v>2569</v>
      </c>
      <c r="G1378" s="188" t="s">
        <v>1973</v>
      </c>
      <c r="I1378" s="181">
        <f>SUMIFS(STIMA!$O$2:$O$48,STIMA!$G$2:$G$48,EP!I$1,STIMA!$E$2:$E$48,EP!$A1378)</f>
        <v>0</v>
      </c>
      <c r="J1378" s="182">
        <f t="shared" si="84"/>
        <v>0</v>
      </c>
      <c r="K1378" s="181">
        <f>SUMIFS(STIMA!$O$2:$O$48,STIMA!$G$2:$G$48,EP!K$1,STIMA!$E$2:$E$48,EP!$A1378)</f>
        <v>0</v>
      </c>
      <c r="L1378" s="182">
        <f t="shared" si="85"/>
        <v>0</v>
      </c>
      <c r="M1378" s="183">
        <f t="shared" si="86"/>
        <v>0</v>
      </c>
      <c r="N1378" s="182">
        <f t="shared" si="87"/>
        <v>0</v>
      </c>
      <c r="Q1378" s="186"/>
    </row>
    <row r="1379" spans="1:17" ht="12" customHeight="1" x14ac:dyDescent="0.2">
      <c r="A1379" s="188" t="s">
        <v>2572</v>
      </c>
      <c r="B1379" s="188" t="s">
        <v>2573</v>
      </c>
      <c r="C1379" s="190" t="s">
        <v>427</v>
      </c>
      <c r="D1379" s="189">
        <v>472.88</v>
      </c>
      <c r="E1379" s="188" t="s">
        <v>2455</v>
      </c>
      <c r="F1379" s="188" t="s">
        <v>2569</v>
      </c>
      <c r="G1379" s="188" t="s">
        <v>1973</v>
      </c>
      <c r="I1379" s="181">
        <f>SUMIFS(STIMA!$O$2:$O$48,STIMA!$G$2:$G$48,EP!I$1,STIMA!$E$2:$E$48,EP!$A1379)</f>
        <v>0</v>
      </c>
      <c r="J1379" s="182">
        <f t="shared" si="84"/>
        <v>0</v>
      </c>
      <c r="K1379" s="181">
        <f>SUMIFS(STIMA!$O$2:$O$48,STIMA!$G$2:$G$48,EP!K$1,STIMA!$E$2:$E$48,EP!$A1379)</f>
        <v>0</v>
      </c>
      <c r="L1379" s="182">
        <f t="shared" si="85"/>
        <v>0</v>
      </c>
      <c r="M1379" s="183">
        <f t="shared" si="86"/>
        <v>0</v>
      </c>
      <c r="N1379" s="182">
        <f t="shared" si="87"/>
        <v>0</v>
      </c>
      <c r="Q1379" s="186"/>
    </row>
    <row r="1380" spans="1:17" ht="12" customHeight="1" x14ac:dyDescent="0.2">
      <c r="A1380" s="188" t="s">
        <v>2574</v>
      </c>
      <c r="B1380" s="188" t="s">
        <v>2575</v>
      </c>
      <c r="C1380" s="188" t="s">
        <v>427</v>
      </c>
      <c r="D1380" s="189">
        <v>13946.46</v>
      </c>
      <c r="E1380" s="188" t="s">
        <v>2455</v>
      </c>
      <c r="F1380" s="188" t="s">
        <v>2569</v>
      </c>
      <c r="G1380" s="188" t="s">
        <v>1973</v>
      </c>
      <c r="I1380" s="181">
        <f>SUMIFS(STIMA!$O$2:$O$48,STIMA!$G$2:$G$48,EP!I$1,STIMA!$E$2:$E$48,EP!$A1380)</f>
        <v>0</v>
      </c>
      <c r="J1380" s="182">
        <f t="shared" si="84"/>
        <v>0</v>
      </c>
      <c r="K1380" s="181">
        <f>SUMIFS(STIMA!$O$2:$O$48,STIMA!$G$2:$G$48,EP!K$1,STIMA!$E$2:$E$48,EP!$A1380)</f>
        <v>0</v>
      </c>
      <c r="L1380" s="182">
        <f t="shared" si="85"/>
        <v>0</v>
      </c>
      <c r="M1380" s="183">
        <f t="shared" si="86"/>
        <v>0</v>
      </c>
      <c r="N1380" s="182">
        <f t="shared" si="87"/>
        <v>0</v>
      </c>
      <c r="Q1380" s="186"/>
    </row>
    <row r="1381" spans="1:17" ht="12" customHeight="1" x14ac:dyDescent="0.2">
      <c r="A1381" s="188" t="s">
        <v>2576</v>
      </c>
      <c r="B1381" s="188" t="s">
        <v>2577</v>
      </c>
      <c r="C1381" s="188" t="s">
        <v>427</v>
      </c>
      <c r="D1381" s="189">
        <v>3864.73</v>
      </c>
      <c r="E1381" s="188" t="s">
        <v>2455</v>
      </c>
      <c r="F1381" s="188" t="s">
        <v>2569</v>
      </c>
      <c r="G1381" s="188" t="s">
        <v>1973</v>
      </c>
      <c r="I1381" s="181">
        <f>SUMIFS(STIMA!$O$2:$O$48,STIMA!$G$2:$G$48,EP!I$1,STIMA!$E$2:$E$48,EP!$A1381)</f>
        <v>0</v>
      </c>
      <c r="J1381" s="182">
        <f t="shared" si="84"/>
        <v>0</v>
      </c>
      <c r="K1381" s="181">
        <f>SUMIFS(STIMA!$O$2:$O$48,STIMA!$G$2:$G$48,EP!K$1,STIMA!$E$2:$E$48,EP!$A1381)</f>
        <v>0</v>
      </c>
      <c r="L1381" s="182">
        <f t="shared" si="85"/>
        <v>0</v>
      </c>
      <c r="M1381" s="183">
        <f t="shared" si="86"/>
        <v>0</v>
      </c>
      <c r="N1381" s="182">
        <f t="shared" si="87"/>
        <v>0</v>
      </c>
      <c r="Q1381" s="186"/>
    </row>
    <row r="1382" spans="1:17" ht="12" customHeight="1" x14ac:dyDescent="0.2">
      <c r="A1382" s="188" t="s">
        <v>2578</v>
      </c>
      <c r="B1382" s="188" t="s">
        <v>2579</v>
      </c>
      <c r="C1382" s="188" t="s">
        <v>427</v>
      </c>
      <c r="D1382" s="189">
        <v>786.82</v>
      </c>
      <c r="E1382" s="188" t="s">
        <v>2455</v>
      </c>
      <c r="F1382" s="188" t="s">
        <v>2569</v>
      </c>
      <c r="G1382" s="188" t="s">
        <v>1973</v>
      </c>
      <c r="I1382" s="181">
        <f>SUMIFS(STIMA!$O$2:$O$48,STIMA!$G$2:$G$48,EP!I$1,STIMA!$E$2:$E$48,EP!$A1382)</f>
        <v>0</v>
      </c>
      <c r="J1382" s="182">
        <f t="shared" si="84"/>
        <v>0</v>
      </c>
      <c r="K1382" s="181">
        <f>SUMIFS(STIMA!$O$2:$O$48,STIMA!$G$2:$G$48,EP!K$1,STIMA!$E$2:$E$48,EP!$A1382)</f>
        <v>0</v>
      </c>
      <c r="L1382" s="182">
        <f t="shared" si="85"/>
        <v>0</v>
      </c>
      <c r="M1382" s="183">
        <f t="shared" si="86"/>
        <v>0</v>
      </c>
      <c r="N1382" s="182">
        <f t="shared" si="87"/>
        <v>0</v>
      </c>
      <c r="Q1382" s="184"/>
    </row>
    <row r="1383" spans="1:17" ht="12" customHeight="1" x14ac:dyDescent="0.2">
      <c r="A1383" s="188" t="s">
        <v>2580</v>
      </c>
      <c r="B1383" s="188" t="s">
        <v>2581</v>
      </c>
      <c r="C1383" s="190" t="s">
        <v>427</v>
      </c>
      <c r="D1383" s="189">
        <v>34542.97</v>
      </c>
      <c r="E1383" s="188" t="s">
        <v>2455</v>
      </c>
      <c r="F1383" s="188" t="s">
        <v>2569</v>
      </c>
      <c r="G1383" s="188" t="s">
        <v>1973</v>
      </c>
      <c r="I1383" s="181">
        <f>SUMIFS(STIMA!$O$2:$O$48,STIMA!$G$2:$G$48,EP!I$1,STIMA!$E$2:$E$48,EP!$A1383)</f>
        <v>0</v>
      </c>
      <c r="J1383" s="182">
        <f t="shared" si="84"/>
        <v>0</v>
      </c>
      <c r="K1383" s="181">
        <f>SUMIFS(STIMA!$O$2:$O$48,STIMA!$G$2:$G$48,EP!K$1,STIMA!$E$2:$E$48,EP!$A1383)</f>
        <v>0</v>
      </c>
      <c r="L1383" s="182">
        <f t="shared" si="85"/>
        <v>0</v>
      </c>
      <c r="M1383" s="183">
        <f t="shared" si="86"/>
        <v>0</v>
      </c>
      <c r="N1383" s="182">
        <f t="shared" si="87"/>
        <v>0</v>
      </c>
      <c r="Q1383" s="184"/>
    </row>
    <row r="1384" spans="1:17" ht="12" customHeight="1" x14ac:dyDescent="0.2">
      <c r="A1384" s="188" t="s">
        <v>2582</v>
      </c>
      <c r="B1384" s="188" t="s">
        <v>2583</v>
      </c>
      <c r="C1384" s="188" t="s">
        <v>427</v>
      </c>
      <c r="D1384" s="189">
        <v>19827.09</v>
      </c>
      <c r="E1384" s="188" t="s">
        <v>2455</v>
      </c>
      <c r="F1384" s="188" t="s">
        <v>2569</v>
      </c>
      <c r="G1384" s="188" t="s">
        <v>1973</v>
      </c>
      <c r="I1384" s="181">
        <f>SUMIFS(STIMA!$O$2:$O$48,STIMA!$G$2:$G$48,EP!I$1,STIMA!$E$2:$E$48,EP!$A1384)</f>
        <v>0</v>
      </c>
      <c r="J1384" s="182">
        <f t="shared" si="84"/>
        <v>0</v>
      </c>
      <c r="K1384" s="181">
        <f>SUMIFS(STIMA!$O$2:$O$48,STIMA!$G$2:$G$48,EP!K$1,STIMA!$E$2:$E$48,EP!$A1384)</f>
        <v>0</v>
      </c>
      <c r="L1384" s="182">
        <f t="shared" si="85"/>
        <v>0</v>
      </c>
      <c r="M1384" s="183">
        <f t="shared" si="86"/>
        <v>0</v>
      </c>
      <c r="N1384" s="182">
        <f t="shared" si="87"/>
        <v>0</v>
      </c>
      <c r="Q1384" s="184"/>
    </row>
    <row r="1385" spans="1:17" ht="12" customHeight="1" x14ac:dyDescent="0.2">
      <c r="A1385" s="188" t="s">
        <v>2584</v>
      </c>
      <c r="B1385" s="188" t="s">
        <v>2585</v>
      </c>
      <c r="C1385" s="190" t="s">
        <v>427</v>
      </c>
      <c r="D1385" s="189">
        <v>18645</v>
      </c>
      <c r="E1385" s="188" t="s">
        <v>2455</v>
      </c>
      <c r="F1385" s="188" t="s">
        <v>2569</v>
      </c>
      <c r="G1385" s="188" t="s">
        <v>1973</v>
      </c>
      <c r="I1385" s="181">
        <f>SUMIFS(STIMA!$O$2:$O$48,STIMA!$G$2:$G$48,EP!I$1,STIMA!$E$2:$E$48,EP!$A1385)</f>
        <v>0</v>
      </c>
      <c r="J1385" s="182">
        <f t="shared" si="84"/>
        <v>0</v>
      </c>
      <c r="K1385" s="181">
        <f>SUMIFS(STIMA!$O$2:$O$48,STIMA!$G$2:$G$48,EP!K$1,STIMA!$E$2:$E$48,EP!$A1385)</f>
        <v>0</v>
      </c>
      <c r="L1385" s="182">
        <f t="shared" si="85"/>
        <v>0</v>
      </c>
      <c r="M1385" s="183">
        <f t="shared" si="86"/>
        <v>0</v>
      </c>
      <c r="N1385" s="182">
        <f t="shared" si="87"/>
        <v>0</v>
      </c>
      <c r="Q1385" s="184"/>
    </row>
    <row r="1386" spans="1:17" ht="12" customHeight="1" x14ac:dyDescent="0.2">
      <c r="A1386" s="188" t="s">
        <v>2586</v>
      </c>
      <c r="B1386" s="188" t="s">
        <v>2587</v>
      </c>
      <c r="C1386" s="188" t="s">
        <v>427</v>
      </c>
      <c r="D1386" s="189">
        <v>22374</v>
      </c>
      <c r="E1386" s="188" t="s">
        <v>2455</v>
      </c>
      <c r="F1386" s="188" t="s">
        <v>2569</v>
      </c>
      <c r="G1386" s="188" t="s">
        <v>1973</v>
      </c>
      <c r="I1386" s="181">
        <f>SUMIFS(STIMA!$O$2:$O$48,STIMA!$G$2:$G$48,EP!I$1,STIMA!$E$2:$E$48,EP!$A1386)</f>
        <v>0</v>
      </c>
      <c r="J1386" s="182">
        <f t="shared" si="84"/>
        <v>0</v>
      </c>
      <c r="K1386" s="181">
        <f>SUMIFS(STIMA!$O$2:$O$48,STIMA!$G$2:$G$48,EP!K$1,STIMA!$E$2:$E$48,EP!$A1386)</f>
        <v>0</v>
      </c>
      <c r="L1386" s="182">
        <f t="shared" si="85"/>
        <v>0</v>
      </c>
      <c r="M1386" s="183">
        <f t="shared" si="86"/>
        <v>0</v>
      </c>
      <c r="N1386" s="182">
        <f t="shared" si="87"/>
        <v>0</v>
      </c>
      <c r="Q1386" s="186"/>
    </row>
    <row r="1387" spans="1:17" ht="12" customHeight="1" x14ac:dyDescent="0.2">
      <c r="A1387" s="188" t="s">
        <v>2588</v>
      </c>
      <c r="B1387" s="188" t="s">
        <v>2589</v>
      </c>
      <c r="C1387" s="190" t="s">
        <v>427</v>
      </c>
      <c r="D1387" s="189">
        <v>20728.27</v>
      </c>
      <c r="E1387" s="188" t="s">
        <v>2455</v>
      </c>
      <c r="F1387" s="188" t="s">
        <v>2569</v>
      </c>
      <c r="G1387" s="188" t="s">
        <v>1973</v>
      </c>
      <c r="I1387" s="181">
        <f>SUMIFS(STIMA!$O$2:$O$48,STIMA!$G$2:$G$48,EP!I$1,STIMA!$E$2:$E$48,EP!$A1387)</f>
        <v>0</v>
      </c>
      <c r="J1387" s="182">
        <f t="shared" si="84"/>
        <v>0</v>
      </c>
      <c r="K1387" s="181">
        <f>SUMIFS(STIMA!$O$2:$O$48,STIMA!$G$2:$G$48,EP!K$1,STIMA!$E$2:$E$48,EP!$A1387)</f>
        <v>0</v>
      </c>
      <c r="L1387" s="182">
        <f t="shared" si="85"/>
        <v>0</v>
      </c>
      <c r="M1387" s="183">
        <f t="shared" si="86"/>
        <v>0</v>
      </c>
      <c r="N1387" s="182">
        <f t="shared" si="87"/>
        <v>0</v>
      </c>
      <c r="Q1387" s="186"/>
    </row>
    <row r="1388" spans="1:17" ht="12" customHeight="1" x14ac:dyDescent="0.2">
      <c r="A1388" s="188" t="s">
        <v>2590</v>
      </c>
      <c r="B1388" s="188" t="s">
        <v>2591</v>
      </c>
      <c r="C1388" s="188" t="s">
        <v>329</v>
      </c>
      <c r="D1388" s="189">
        <v>2.8</v>
      </c>
      <c r="E1388" s="188" t="s">
        <v>2455</v>
      </c>
      <c r="F1388" s="188" t="s">
        <v>2592</v>
      </c>
      <c r="G1388" s="188" t="s">
        <v>1973</v>
      </c>
      <c r="I1388" s="181">
        <f>SUMIFS(STIMA!$O$2:$O$48,STIMA!$G$2:$G$48,EP!I$1,STIMA!$E$2:$E$48,EP!$A1388)</f>
        <v>0</v>
      </c>
      <c r="J1388" s="182">
        <f t="shared" si="84"/>
        <v>0</v>
      </c>
      <c r="K1388" s="181">
        <f>SUMIFS(STIMA!$O$2:$O$48,STIMA!$G$2:$G$48,EP!K$1,STIMA!$E$2:$E$48,EP!$A1388)</f>
        <v>0</v>
      </c>
      <c r="L1388" s="182">
        <f t="shared" si="85"/>
        <v>0</v>
      </c>
      <c r="M1388" s="183">
        <f t="shared" si="86"/>
        <v>0</v>
      </c>
      <c r="N1388" s="182">
        <f t="shared" si="87"/>
        <v>0</v>
      </c>
      <c r="Q1388" s="186"/>
    </row>
    <row r="1389" spans="1:17" ht="12" customHeight="1" x14ac:dyDescent="0.2">
      <c r="A1389" s="188" t="s">
        <v>2593</v>
      </c>
      <c r="B1389" s="188" t="s">
        <v>2594</v>
      </c>
      <c r="C1389" s="190" t="s">
        <v>427</v>
      </c>
      <c r="D1389" s="189">
        <v>3013.8</v>
      </c>
      <c r="E1389" s="188" t="s">
        <v>2455</v>
      </c>
      <c r="F1389" s="188" t="s">
        <v>2592</v>
      </c>
      <c r="G1389" s="188" t="s">
        <v>1973</v>
      </c>
      <c r="I1389" s="181">
        <f>SUMIFS(STIMA!$O$2:$O$48,STIMA!$G$2:$G$48,EP!I$1,STIMA!$E$2:$E$48,EP!$A1389)</f>
        <v>0</v>
      </c>
      <c r="J1389" s="182">
        <f t="shared" si="84"/>
        <v>0</v>
      </c>
      <c r="K1389" s="181">
        <f>SUMIFS(STIMA!$O$2:$O$48,STIMA!$G$2:$G$48,EP!K$1,STIMA!$E$2:$E$48,EP!$A1389)</f>
        <v>0</v>
      </c>
      <c r="L1389" s="182">
        <f t="shared" si="85"/>
        <v>0</v>
      </c>
      <c r="M1389" s="183">
        <f t="shared" si="86"/>
        <v>0</v>
      </c>
      <c r="N1389" s="182">
        <f t="shared" si="87"/>
        <v>0</v>
      </c>
      <c r="Q1389" s="186"/>
    </row>
    <row r="1390" spans="1:17" ht="12" customHeight="1" x14ac:dyDescent="0.2">
      <c r="A1390" s="188" t="s">
        <v>2595</v>
      </c>
      <c r="B1390" s="188" t="s">
        <v>2596</v>
      </c>
      <c r="C1390" s="188" t="s">
        <v>329</v>
      </c>
      <c r="D1390" s="189">
        <v>0.48</v>
      </c>
      <c r="E1390" s="188" t="s">
        <v>2455</v>
      </c>
      <c r="F1390" s="188" t="s">
        <v>2592</v>
      </c>
      <c r="G1390" s="188" t="s">
        <v>1973</v>
      </c>
      <c r="I1390" s="181">
        <f>SUMIFS(STIMA!$O$2:$O$48,STIMA!$G$2:$G$48,EP!I$1,STIMA!$E$2:$E$48,EP!$A1390)</f>
        <v>0</v>
      </c>
      <c r="J1390" s="182">
        <f t="shared" si="84"/>
        <v>0</v>
      </c>
      <c r="K1390" s="181">
        <f>SUMIFS(STIMA!$O$2:$O$48,STIMA!$G$2:$G$48,EP!K$1,STIMA!$E$2:$E$48,EP!$A1390)</f>
        <v>0</v>
      </c>
      <c r="L1390" s="182">
        <f t="shared" si="85"/>
        <v>0</v>
      </c>
      <c r="M1390" s="183">
        <f t="shared" si="86"/>
        <v>0</v>
      </c>
      <c r="N1390" s="182">
        <f t="shared" si="87"/>
        <v>0</v>
      </c>
      <c r="Q1390" s="184"/>
    </row>
    <row r="1391" spans="1:17" ht="12" customHeight="1" x14ac:dyDescent="0.2">
      <c r="A1391" s="188" t="s">
        <v>2597</v>
      </c>
      <c r="B1391" s="188" t="s">
        <v>2598</v>
      </c>
      <c r="C1391" s="188" t="s">
        <v>427</v>
      </c>
      <c r="D1391" s="189">
        <v>153.13999999999999</v>
      </c>
      <c r="E1391" s="188" t="s">
        <v>2455</v>
      </c>
      <c r="F1391" s="188" t="s">
        <v>2592</v>
      </c>
      <c r="G1391" s="188" t="s">
        <v>1973</v>
      </c>
      <c r="I1391" s="181">
        <f>SUMIFS(STIMA!$O$2:$O$48,STIMA!$G$2:$G$48,EP!I$1,STIMA!$E$2:$E$48,EP!$A1391)</f>
        <v>0</v>
      </c>
      <c r="J1391" s="182">
        <f t="shared" si="84"/>
        <v>0</v>
      </c>
      <c r="K1391" s="181">
        <f>SUMIFS(STIMA!$O$2:$O$48,STIMA!$G$2:$G$48,EP!K$1,STIMA!$E$2:$E$48,EP!$A1391)</f>
        <v>0</v>
      </c>
      <c r="L1391" s="182">
        <f t="shared" si="85"/>
        <v>0</v>
      </c>
      <c r="M1391" s="183">
        <f t="shared" si="86"/>
        <v>0</v>
      </c>
      <c r="N1391" s="182">
        <f t="shared" si="87"/>
        <v>0</v>
      </c>
      <c r="Q1391" s="184"/>
    </row>
    <row r="1392" spans="1:17" ht="12" customHeight="1" x14ac:dyDescent="0.2">
      <c r="A1392" s="188" t="s">
        <v>2599</v>
      </c>
      <c r="B1392" s="188" t="s">
        <v>2600</v>
      </c>
      <c r="C1392" s="188" t="s">
        <v>427</v>
      </c>
      <c r="D1392" s="189">
        <v>46</v>
      </c>
      <c r="E1392" s="188" t="s">
        <v>2455</v>
      </c>
      <c r="F1392" s="188" t="s">
        <v>2592</v>
      </c>
      <c r="G1392" s="188" t="s">
        <v>1973</v>
      </c>
      <c r="I1392" s="181">
        <f>SUMIFS(STIMA!$O$2:$O$48,STIMA!$G$2:$G$48,EP!I$1,STIMA!$E$2:$E$48,EP!$A1392)</f>
        <v>0</v>
      </c>
      <c r="J1392" s="182">
        <f t="shared" si="84"/>
        <v>0</v>
      </c>
      <c r="K1392" s="181">
        <f>SUMIFS(STIMA!$O$2:$O$48,STIMA!$G$2:$G$48,EP!K$1,STIMA!$E$2:$E$48,EP!$A1392)</f>
        <v>0</v>
      </c>
      <c r="L1392" s="182">
        <f t="shared" si="85"/>
        <v>0</v>
      </c>
      <c r="M1392" s="183">
        <f t="shared" si="86"/>
        <v>0</v>
      </c>
      <c r="N1392" s="182">
        <f t="shared" si="87"/>
        <v>0</v>
      </c>
      <c r="Q1392" s="186"/>
    </row>
    <row r="1393" spans="1:17" ht="12" customHeight="1" x14ac:dyDescent="0.2">
      <c r="A1393" s="188" t="s">
        <v>2601</v>
      </c>
      <c r="B1393" s="188" t="s">
        <v>2602</v>
      </c>
      <c r="C1393" s="188" t="s">
        <v>329</v>
      </c>
      <c r="D1393" s="189">
        <v>2.4700000000000002</v>
      </c>
      <c r="E1393" s="188" t="s">
        <v>2455</v>
      </c>
      <c r="F1393" s="188" t="s">
        <v>2592</v>
      </c>
      <c r="G1393" s="188" t="s">
        <v>1973</v>
      </c>
      <c r="I1393" s="181">
        <f>SUMIFS(STIMA!$O$2:$O$48,STIMA!$G$2:$G$48,EP!I$1,STIMA!$E$2:$E$48,EP!$A1393)</f>
        <v>0</v>
      </c>
      <c r="J1393" s="182">
        <f t="shared" si="84"/>
        <v>0</v>
      </c>
      <c r="K1393" s="181">
        <f>SUMIFS(STIMA!$O$2:$O$48,STIMA!$G$2:$G$48,EP!K$1,STIMA!$E$2:$E$48,EP!$A1393)</f>
        <v>0</v>
      </c>
      <c r="L1393" s="182">
        <f t="shared" si="85"/>
        <v>0</v>
      </c>
      <c r="M1393" s="183">
        <f t="shared" si="86"/>
        <v>0</v>
      </c>
      <c r="N1393" s="182">
        <f t="shared" si="87"/>
        <v>0</v>
      </c>
      <c r="Q1393" s="186"/>
    </row>
    <row r="1394" spans="1:17" ht="12" customHeight="1" x14ac:dyDescent="0.2">
      <c r="A1394" s="188" t="s">
        <v>2603</v>
      </c>
      <c r="B1394" s="188" t="s">
        <v>2596</v>
      </c>
      <c r="C1394" s="190" t="s">
        <v>329</v>
      </c>
      <c r="D1394" s="189">
        <v>0.48</v>
      </c>
      <c r="E1394" s="188" t="s">
        <v>2455</v>
      </c>
      <c r="F1394" s="188" t="s">
        <v>2592</v>
      </c>
      <c r="G1394" s="188" t="s">
        <v>1973</v>
      </c>
      <c r="I1394" s="181">
        <f>SUMIFS(STIMA!$O$2:$O$48,STIMA!$G$2:$G$48,EP!I$1,STIMA!$E$2:$E$48,EP!$A1394)</f>
        <v>0</v>
      </c>
      <c r="J1394" s="182">
        <f t="shared" si="84"/>
        <v>0</v>
      </c>
      <c r="K1394" s="181">
        <f>SUMIFS(STIMA!$O$2:$O$48,STIMA!$G$2:$G$48,EP!K$1,STIMA!$E$2:$E$48,EP!$A1394)</f>
        <v>0</v>
      </c>
      <c r="L1394" s="182">
        <f t="shared" si="85"/>
        <v>0</v>
      </c>
      <c r="M1394" s="183">
        <f t="shared" si="86"/>
        <v>0</v>
      </c>
      <c r="N1394" s="182">
        <f t="shared" si="87"/>
        <v>0</v>
      </c>
      <c r="Q1394" s="186"/>
    </row>
    <row r="1395" spans="1:17" ht="12" customHeight="1" x14ac:dyDescent="0.2">
      <c r="A1395" s="188" t="s">
        <v>2604</v>
      </c>
      <c r="B1395" s="188" t="s">
        <v>2605</v>
      </c>
      <c r="C1395" s="188" t="s">
        <v>329</v>
      </c>
      <c r="D1395" s="189">
        <v>3.8</v>
      </c>
      <c r="E1395" s="188" t="s">
        <v>2455</v>
      </c>
      <c r="F1395" s="188" t="s">
        <v>2592</v>
      </c>
      <c r="G1395" s="188" t="s">
        <v>1973</v>
      </c>
      <c r="I1395" s="181">
        <f>SUMIFS(STIMA!$O$2:$O$48,STIMA!$G$2:$G$48,EP!I$1,STIMA!$E$2:$E$48,EP!$A1395)</f>
        <v>0</v>
      </c>
      <c r="J1395" s="182">
        <f t="shared" si="84"/>
        <v>0</v>
      </c>
      <c r="K1395" s="181">
        <f>SUMIFS(STIMA!$O$2:$O$48,STIMA!$G$2:$G$48,EP!K$1,STIMA!$E$2:$E$48,EP!$A1395)</f>
        <v>0</v>
      </c>
      <c r="L1395" s="182">
        <f t="shared" si="85"/>
        <v>0</v>
      </c>
      <c r="M1395" s="183">
        <f t="shared" si="86"/>
        <v>0</v>
      </c>
      <c r="N1395" s="182">
        <f t="shared" si="87"/>
        <v>0</v>
      </c>
      <c r="Q1395" s="186"/>
    </row>
    <row r="1396" spans="1:17" ht="12" customHeight="1" x14ac:dyDescent="0.2">
      <c r="A1396" s="188" t="s">
        <v>2606</v>
      </c>
      <c r="B1396" s="188" t="s">
        <v>2607</v>
      </c>
      <c r="C1396" s="188" t="s">
        <v>427</v>
      </c>
      <c r="D1396" s="189">
        <v>650.25</v>
      </c>
      <c r="E1396" s="188" t="s">
        <v>2455</v>
      </c>
      <c r="F1396" s="188" t="s">
        <v>2592</v>
      </c>
      <c r="G1396" s="188" t="s">
        <v>1973</v>
      </c>
      <c r="I1396" s="181">
        <f>SUMIFS(STIMA!$O$2:$O$48,STIMA!$G$2:$G$48,EP!I$1,STIMA!$E$2:$E$48,EP!$A1396)</f>
        <v>0</v>
      </c>
      <c r="J1396" s="182">
        <f t="shared" si="84"/>
        <v>0</v>
      </c>
      <c r="K1396" s="181">
        <f>SUMIFS(STIMA!$O$2:$O$48,STIMA!$G$2:$G$48,EP!K$1,STIMA!$E$2:$E$48,EP!$A1396)</f>
        <v>0</v>
      </c>
      <c r="L1396" s="182">
        <f t="shared" si="85"/>
        <v>0</v>
      </c>
      <c r="M1396" s="183">
        <f t="shared" si="86"/>
        <v>0</v>
      </c>
      <c r="N1396" s="182">
        <f t="shared" si="87"/>
        <v>0</v>
      </c>
      <c r="Q1396" s="186"/>
    </row>
    <row r="1397" spans="1:17" ht="12" customHeight="1" x14ac:dyDescent="0.2">
      <c r="A1397" s="188" t="s">
        <v>2608</v>
      </c>
      <c r="B1397" s="188" t="s">
        <v>2609</v>
      </c>
      <c r="C1397" s="188" t="s">
        <v>427</v>
      </c>
      <c r="D1397" s="189">
        <v>13.7</v>
      </c>
      <c r="E1397" s="188" t="s">
        <v>2455</v>
      </c>
      <c r="F1397" s="188" t="s">
        <v>2592</v>
      </c>
      <c r="G1397" s="188" t="s">
        <v>1973</v>
      </c>
      <c r="I1397" s="181">
        <f>SUMIFS(STIMA!$O$2:$O$48,STIMA!$G$2:$G$48,EP!I$1,STIMA!$E$2:$E$48,EP!$A1397)</f>
        <v>0</v>
      </c>
      <c r="J1397" s="182">
        <f t="shared" si="84"/>
        <v>0</v>
      </c>
      <c r="K1397" s="181">
        <f>SUMIFS(STIMA!$O$2:$O$48,STIMA!$G$2:$G$48,EP!K$1,STIMA!$E$2:$E$48,EP!$A1397)</f>
        <v>0</v>
      </c>
      <c r="L1397" s="182">
        <f t="shared" si="85"/>
        <v>0</v>
      </c>
      <c r="M1397" s="183">
        <f t="shared" si="86"/>
        <v>0</v>
      </c>
      <c r="N1397" s="182">
        <f t="shared" si="87"/>
        <v>0</v>
      </c>
      <c r="Q1397" s="186"/>
    </row>
    <row r="1398" spans="1:17" ht="12" customHeight="1" x14ac:dyDescent="0.2">
      <c r="A1398" s="188" t="s">
        <v>2610</v>
      </c>
      <c r="B1398" s="188" t="s">
        <v>2611</v>
      </c>
      <c r="C1398" s="188" t="s">
        <v>427</v>
      </c>
      <c r="D1398" s="189">
        <v>34.24</v>
      </c>
      <c r="E1398" s="188" t="s">
        <v>2455</v>
      </c>
      <c r="F1398" s="188" t="s">
        <v>2592</v>
      </c>
      <c r="G1398" s="188" t="s">
        <v>1973</v>
      </c>
      <c r="I1398" s="181">
        <f>SUMIFS(STIMA!$O$2:$O$48,STIMA!$G$2:$G$48,EP!I$1,STIMA!$E$2:$E$48,EP!$A1398)</f>
        <v>0</v>
      </c>
      <c r="J1398" s="182">
        <f t="shared" si="84"/>
        <v>0</v>
      </c>
      <c r="K1398" s="181">
        <f>SUMIFS(STIMA!$O$2:$O$48,STIMA!$G$2:$G$48,EP!K$1,STIMA!$E$2:$E$48,EP!$A1398)</f>
        <v>0</v>
      </c>
      <c r="L1398" s="182">
        <f t="shared" si="85"/>
        <v>0</v>
      </c>
      <c r="M1398" s="183">
        <f t="shared" si="86"/>
        <v>0</v>
      </c>
      <c r="N1398" s="182">
        <f t="shared" si="87"/>
        <v>0</v>
      </c>
      <c r="Q1398" s="186"/>
    </row>
    <row r="1399" spans="1:17" ht="12" customHeight="1" x14ac:dyDescent="0.2">
      <c r="A1399" s="188" t="s">
        <v>2612</v>
      </c>
      <c r="B1399" s="188" t="s">
        <v>2613</v>
      </c>
      <c r="C1399" s="190" t="s">
        <v>427</v>
      </c>
      <c r="D1399" s="189">
        <v>1479.9</v>
      </c>
      <c r="E1399" s="188" t="s">
        <v>2455</v>
      </c>
      <c r="F1399" s="188" t="s">
        <v>2592</v>
      </c>
      <c r="G1399" s="188" t="s">
        <v>1973</v>
      </c>
      <c r="I1399" s="181">
        <f>SUMIFS(STIMA!$O$2:$O$48,STIMA!$G$2:$G$48,EP!I$1,STIMA!$E$2:$E$48,EP!$A1399)</f>
        <v>0</v>
      </c>
      <c r="J1399" s="182">
        <f t="shared" si="84"/>
        <v>0</v>
      </c>
      <c r="K1399" s="181">
        <f>SUMIFS(STIMA!$O$2:$O$48,STIMA!$G$2:$G$48,EP!K$1,STIMA!$E$2:$E$48,EP!$A1399)</f>
        <v>0</v>
      </c>
      <c r="L1399" s="182">
        <f t="shared" si="85"/>
        <v>0</v>
      </c>
      <c r="M1399" s="183">
        <f t="shared" si="86"/>
        <v>0</v>
      </c>
      <c r="N1399" s="182">
        <f t="shared" si="87"/>
        <v>0</v>
      </c>
      <c r="Q1399" s="186"/>
    </row>
    <row r="1400" spans="1:17" ht="12" customHeight="1" x14ac:dyDescent="0.2">
      <c r="A1400" s="188" t="s">
        <v>2614</v>
      </c>
      <c r="B1400" s="188" t="s">
        <v>2615</v>
      </c>
      <c r="C1400" s="188" t="s">
        <v>427</v>
      </c>
      <c r="D1400" s="189">
        <v>2959.81</v>
      </c>
      <c r="E1400" s="188" t="s">
        <v>2455</v>
      </c>
      <c r="F1400" s="188" t="s">
        <v>2592</v>
      </c>
      <c r="G1400" s="188" t="s">
        <v>1973</v>
      </c>
      <c r="I1400" s="181">
        <f>SUMIFS(STIMA!$O$2:$O$48,STIMA!$G$2:$G$48,EP!I$1,STIMA!$E$2:$E$48,EP!$A1400)</f>
        <v>0</v>
      </c>
      <c r="J1400" s="182">
        <f t="shared" si="84"/>
        <v>0</v>
      </c>
      <c r="K1400" s="181">
        <f>SUMIFS(STIMA!$O$2:$O$48,STIMA!$G$2:$G$48,EP!K$1,STIMA!$E$2:$E$48,EP!$A1400)</f>
        <v>0</v>
      </c>
      <c r="L1400" s="182">
        <f t="shared" si="85"/>
        <v>0</v>
      </c>
      <c r="M1400" s="183">
        <f t="shared" si="86"/>
        <v>0</v>
      </c>
      <c r="N1400" s="182">
        <f t="shared" si="87"/>
        <v>0</v>
      </c>
      <c r="Q1400" s="186"/>
    </row>
    <row r="1401" spans="1:17" ht="12" customHeight="1" x14ac:dyDescent="0.2">
      <c r="A1401" s="188" t="s">
        <v>2616</v>
      </c>
      <c r="B1401" s="188" t="s">
        <v>2617</v>
      </c>
      <c r="C1401" s="188" t="s">
        <v>427</v>
      </c>
      <c r="D1401" s="189">
        <v>297.14999999999998</v>
      </c>
      <c r="E1401" s="188" t="s">
        <v>2455</v>
      </c>
      <c r="F1401" s="188" t="s">
        <v>2592</v>
      </c>
      <c r="G1401" s="188" t="s">
        <v>1973</v>
      </c>
      <c r="I1401" s="181">
        <f>SUMIFS(STIMA!$O$2:$O$48,STIMA!$G$2:$G$48,EP!I$1,STIMA!$E$2:$E$48,EP!$A1401)</f>
        <v>0</v>
      </c>
      <c r="J1401" s="182">
        <f t="shared" si="84"/>
        <v>0</v>
      </c>
      <c r="K1401" s="181">
        <f>SUMIFS(STIMA!$O$2:$O$48,STIMA!$G$2:$G$48,EP!K$1,STIMA!$E$2:$E$48,EP!$A1401)</f>
        <v>0</v>
      </c>
      <c r="L1401" s="182">
        <f t="shared" si="85"/>
        <v>0</v>
      </c>
      <c r="M1401" s="183">
        <f t="shared" si="86"/>
        <v>0</v>
      </c>
      <c r="N1401" s="182">
        <f t="shared" si="87"/>
        <v>0</v>
      </c>
      <c r="Q1401" s="186"/>
    </row>
    <row r="1402" spans="1:17" ht="12" customHeight="1" x14ac:dyDescent="0.2">
      <c r="A1402" s="188" t="s">
        <v>2618</v>
      </c>
      <c r="B1402" s="188" t="s">
        <v>2619</v>
      </c>
      <c r="C1402" s="188" t="s">
        <v>329</v>
      </c>
      <c r="D1402" s="189">
        <v>0.67</v>
      </c>
      <c r="E1402" s="188" t="s">
        <v>2620</v>
      </c>
      <c r="F1402" s="188" t="s">
        <v>2621</v>
      </c>
      <c r="G1402" s="188" t="s">
        <v>1973</v>
      </c>
      <c r="I1402" s="181">
        <f>SUMIFS(STIMA!$O$2:$O$48,STIMA!$G$2:$G$48,EP!I$1,STIMA!$E$2:$E$48,EP!$A1402)</f>
        <v>0</v>
      </c>
      <c r="J1402" s="182">
        <f t="shared" si="84"/>
        <v>0</v>
      </c>
      <c r="K1402" s="181">
        <f>SUMIFS(STIMA!$O$2:$O$48,STIMA!$G$2:$G$48,EP!K$1,STIMA!$E$2:$E$48,EP!$A1402)</f>
        <v>0</v>
      </c>
      <c r="L1402" s="182">
        <f t="shared" si="85"/>
        <v>0</v>
      </c>
      <c r="M1402" s="183">
        <f t="shared" si="86"/>
        <v>0</v>
      </c>
      <c r="N1402" s="182">
        <f t="shared" si="87"/>
        <v>0</v>
      </c>
      <c r="Q1402" s="186"/>
    </row>
    <row r="1403" spans="1:17" ht="12" customHeight="1" x14ac:dyDescent="0.2">
      <c r="A1403" s="188" t="s">
        <v>3667</v>
      </c>
      <c r="B1403" s="188" t="s">
        <v>3668</v>
      </c>
      <c r="C1403" s="188" t="s">
        <v>329</v>
      </c>
      <c r="D1403" s="189">
        <v>21.14</v>
      </c>
      <c r="E1403" s="188" t="s">
        <v>2620</v>
      </c>
      <c r="F1403" s="188" t="s">
        <v>2621</v>
      </c>
      <c r="G1403" s="188" t="s">
        <v>1973</v>
      </c>
      <c r="I1403" s="181">
        <f>SUMIFS(STIMA!$O$2:$O$48,STIMA!$G$2:$G$48,EP!I$1,STIMA!$E$2:$E$48,EP!$A1403)</f>
        <v>0</v>
      </c>
      <c r="J1403" s="182">
        <f t="shared" si="84"/>
        <v>0</v>
      </c>
      <c r="K1403" s="181">
        <f>SUMIFS(STIMA!$O$2:$O$48,STIMA!$G$2:$G$48,EP!K$1,STIMA!$E$2:$E$48,EP!$A1403)</f>
        <v>0</v>
      </c>
      <c r="L1403" s="182">
        <f t="shared" si="85"/>
        <v>0</v>
      </c>
      <c r="M1403" s="183">
        <f t="shared" si="86"/>
        <v>0</v>
      </c>
      <c r="N1403" s="182">
        <f t="shared" si="87"/>
        <v>0</v>
      </c>
      <c r="Q1403" s="186"/>
    </row>
    <row r="1404" spans="1:17" ht="12" customHeight="1" x14ac:dyDescent="0.2">
      <c r="A1404" s="188" t="s">
        <v>3669</v>
      </c>
      <c r="B1404" s="188" t="s">
        <v>3670</v>
      </c>
      <c r="C1404" s="188" t="s">
        <v>329</v>
      </c>
      <c r="D1404" s="189">
        <v>44.91</v>
      </c>
      <c r="E1404" s="188" t="s">
        <v>2620</v>
      </c>
      <c r="F1404" s="188" t="s">
        <v>2621</v>
      </c>
      <c r="G1404" s="188" t="s">
        <v>1973</v>
      </c>
      <c r="I1404" s="181">
        <f>SUMIFS(STIMA!$O$2:$O$48,STIMA!$G$2:$G$48,EP!I$1,STIMA!$E$2:$E$48,EP!$A1404)</f>
        <v>0</v>
      </c>
      <c r="J1404" s="182">
        <f t="shared" si="84"/>
        <v>0</v>
      </c>
      <c r="K1404" s="181">
        <f>SUMIFS(STIMA!$O$2:$O$48,STIMA!$G$2:$G$48,EP!K$1,STIMA!$E$2:$E$48,EP!$A1404)</f>
        <v>0</v>
      </c>
      <c r="L1404" s="182">
        <f t="shared" si="85"/>
        <v>0</v>
      </c>
      <c r="M1404" s="183">
        <f t="shared" si="86"/>
        <v>0</v>
      </c>
      <c r="N1404" s="182">
        <f t="shared" si="87"/>
        <v>0</v>
      </c>
      <c r="Q1404" s="186"/>
    </row>
    <row r="1405" spans="1:17" ht="12" customHeight="1" x14ac:dyDescent="0.2">
      <c r="A1405" s="188" t="s">
        <v>2622</v>
      </c>
      <c r="B1405" s="188" t="s">
        <v>2623</v>
      </c>
      <c r="C1405" s="190"/>
      <c r="D1405" s="189"/>
      <c r="E1405" s="188" t="s">
        <v>2620</v>
      </c>
      <c r="F1405" s="188" t="s">
        <v>2624</v>
      </c>
      <c r="G1405" s="188" t="s">
        <v>1973</v>
      </c>
      <c r="I1405" s="181">
        <f>SUMIFS(STIMA!$O$2:$O$48,STIMA!$G$2:$G$48,EP!I$1,STIMA!$E$2:$E$48,EP!$A1405)</f>
        <v>0</v>
      </c>
      <c r="J1405" s="182">
        <f t="shared" si="84"/>
        <v>0</v>
      </c>
      <c r="K1405" s="181">
        <f>SUMIFS(STIMA!$O$2:$O$48,STIMA!$G$2:$G$48,EP!K$1,STIMA!$E$2:$E$48,EP!$A1405)</f>
        <v>0</v>
      </c>
      <c r="L1405" s="182">
        <f t="shared" si="85"/>
        <v>0</v>
      </c>
      <c r="M1405" s="183">
        <f t="shared" si="86"/>
        <v>0</v>
      </c>
      <c r="N1405" s="182">
        <f t="shared" si="87"/>
        <v>0</v>
      </c>
      <c r="Q1405" s="186"/>
    </row>
    <row r="1406" spans="1:17" ht="12" customHeight="1" x14ac:dyDescent="0.2">
      <c r="A1406" s="188" t="s">
        <v>3671</v>
      </c>
      <c r="B1406" s="188" t="s">
        <v>3672</v>
      </c>
      <c r="C1406" s="188" t="s">
        <v>329</v>
      </c>
      <c r="D1406" s="189">
        <v>2.6</v>
      </c>
      <c r="E1406" s="188" t="s">
        <v>2620</v>
      </c>
      <c r="F1406" s="188" t="s">
        <v>2624</v>
      </c>
      <c r="G1406" s="188" t="s">
        <v>1973</v>
      </c>
      <c r="I1406" s="181">
        <f>SUMIFS(STIMA!$O$2:$O$48,STIMA!$G$2:$G$48,EP!I$1,STIMA!$E$2:$E$48,EP!$A1406)</f>
        <v>0</v>
      </c>
      <c r="J1406" s="182">
        <f t="shared" si="84"/>
        <v>0</v>
      </c>
      <c r="K1406" s="181">
        <f>SUMIFS(STIMA!$O$2:$O$48,STIMA!$G$2:$G$48,EP!K$1,STIMA!$E$2:$E$48,EP!$A1406)</f>
        <v>0</v>
      </c>
      <c r="L1406" s="182">
        <f t="shared" si="85"/>
        <v>0</v>
      </c>
      <c r="M1406" s="183">
        <f t="shared" si="86"/>
        <v>0</v>
      </c>
      <c r="N1406" s="182">
        <f t="shared" si="87"/>
        <v>0</v>
      </c>
      <c r="Q1406" s="186"/>
    </row>
    <row r="1407" spans="1:17" ht="12" customHeight="1" x14ac:dyDescent="0.2">
      <c r="A1407" s="188" t="s">
        <v>3673</v>
      </c>
      <c r="B1407" s="188" t="s">
        <v>3627</v>
      </c>
      <c r="C1407" s="190" t="s">
        <v>329</v>
      </c>
      <c r="D1407" s="189">
        <v>2.6</v>
      </c>
      <c r="E1407" s="188" t="s">
        <v>2620</v>
      </c>
      <c r="F1407" s="188" t="s">
        <v>2624</v>
      </c>
      <c r="G1407" s="188" t="s">
        <v>1973</v>
      </c>
      <c r="I1407" s="181">
        <f>SUMIFS(STIMA!$O$2:$O$48,STIMA!$G$2:$G$48,EP!I$1,STIMA!$E$2:$E$48,EP!$A1407)</f>
        <v>0</v>
      </c>
      <c r="J1407" s="182">
        <f t="shared" si="84"/>
        <v>0</v>
      </c>
      <c r="K1407" s="181">
        <f>SUMIFS(STIMA!$O$2:$O$48,STIMA!$G$2:$G$48,EP!K$1,STIMA!$E$2:$E$48,EP!$A1407)</f>
        <v>0</v>
      </c>
      <c r="L1407" s="182">
        <f t="shared" si="85"/>
        <v>0</v>
      </c>
      <c r="M1407" s="183">
        <f t="shared" si="86"/>
        <v>0</v>
      </c>
      <c r="N1407" s="182">
        <f t="shared" si="87"/>
        <v>0</v>
      </c>
      <c r="Q1407" s="186"/>
    </row>
    <row r="1408" spans="1:17" ht="12" customHeight="1" x14ac:dyDescent="0.2">
      <c r="A1408" s="188" t="s">
        <v>2625</v>
      </c>
      <c r="B1408" s="188" t="s">
        <v>2278</v>
      </c>
      <c r="C1408" s="188" t="s">
        <v>329</v>
      </c>
      <c r="D1408" s="189">
        <v>5.36</v>
      </c>
      <c r="E1408" s="188" t="s">
        <v>2620</v>
      </c>
      <c r="F1408" s="188" t="s">
        <v>2624</v>
      </c>
      <c r="G1408" s="188" t="s">
        <v>1973</v>
      </c>
      <c r="I1408" s="181">
        <f>SUMIFS(STIMA!$O$2:$O$48,STIMA!$G$2:$G$48,EP!I$1,STIMA!$E$2:$E$48,EP!$A1408)</f>
        <v>0</v>
      </c>
      <c r="J1408" s="182">
        <f t="shared" si="84"/>
        <v>0</v>
      </c>
      <c r="K1408" s="181">
        <f>SUMIFS(STIMA!$O$2:$O$48,STIMA!$G$2:$G$48,EP!K$1,STIMA!$E$2:$E$48,EP!$A1408)</f>
        <v>0</v>
      </c>
      <c r="L1408" s="182">
        <f t="shared" si="85"/>
        <v>0</v>
      </c>
      <c r="M1408" s="183">
        <f t="shared" si="86"/>
        <v>0</v>
      </c>
      <c r="N1408" s="182">
        <f t="shared" si="87"/>
        <v>0</v>
      </c>
      <c r="Q1408" s="186"/>
    </row>
    <row r="1409" spans="1:17" ht="12" customHeight="1" x14ac:dyDescent="0.2">
      <c r="A1409" s="188" t="s">
        <v>2626</v>
      </c>
      <c r="B1409" s="188" t="s">
        <v>2627</v>
      </c>
      <c r="C1409" s="188" t="s">
        <v>427</v>
      </c>
      <c r="D1409" s="189">
        <v>3239</v>
      </c>
      <c r="E1409" s="188" t="s">
        <v>2628</v>
      </c>
      <c r="F1409" s="188" t="s">
        <v>2629</v>
      </c>
      <c r="G1409" s="188" t="s">
        <v>1973</v>
      </c>
      <c r="I1409" s="181">
        <f>SUMIFS(STIMA!$O$2:$O$48,STIMA!$G$2:$G$48,EP!I$1,STIMA!$E$2:$E$48,EP!$A1409)</f>
        <v>0</v>
      </c>
      <c r="J1409" s="182">
        <f t="shared" si="84"/>
        <v>0</v>
      </c>
      <c r="K1409" s="181">
        <f>SUMIFS(STIMA!$O$2:$O$48,STIMA!$G$2:$G$48,EP!K$1,STIMA!$E$2:$E$48,EP!$A1409)</f>
        <v>0</v>
      </c>
      <c r="L1409" s="182">
        <f t="shared" si="85"/>
        <v>0</v>
      </c>
      <c r="M1409" s="183">
        <f t="shared" si="86"/>
        <v>0</v>
      </c>
      <c r="N1409" s="182">
        <f t="shared" si="87"/>
        <v>0</v>
      </c>
      <c r="Q1409" s="186"/>
    </row>
    <row r="1410" spans="1:17" ht="12" customHeight="1" x14ac:dyDescent="0.2">
      <c r="A1410" s="188" t="s">
        <v>2630</v>
      </c>
      <c r="B1410" s="188" t="s">
        <v>2631</v>
      </c>
      <c r="C1410" s="190" t="s">
        <v>1978</v>
      </c>
      <c r="D1410" s="189">
        <v>9850</v>
      </c>
      <c r="E1410" s="188" t="s">
        <v>2628</v>
      </c>
      <c r="F1410" s="188" t="s">
        <v>2632</v>
      </c>
      <c r="G1410" s="188" t="s">
        <v>1973</v>
      </c>
      <c r="I1410" s="181">
        <f>SUMIFS(STIMA!$O$2:$O$48,STIMA!$G$2:$G$48,EP!I$1,STIMA!$E$2:$E$48,EP!$A1410)</f>
        <v>0</v>
      </c>
      <c r="J1410" s="182">
        <f t="shared" ref="J1410:J1473" si="88">I1410/$J$1</f>
        <v>0</v>
      </c>
      <c r="K1410" s="181">
        <f>SUMIFS(STIMA!$O$2:$O$48,STIMA!$G$2:$G$48,EP!K$1,STIMA!$E$2:$E$48,EP!$A1410)</f>
        <v>0</v>
      </c>
      <c r="L1410" s="182">
        <f t="shared" ref="L1410:L1473" si="89">K1410/$L$1</f>
        <v>0</v>
      </c>
      <c r="M1410" s="183">
        <f t="shared" ref="M1410:M1473" si="90">I1410+K1410</f>
        <v>0</v>
      </c>
      <c r="N1410" s="182">
        <f t="shared" ref="N1410:N1473" si="91">M1410/$N$1</f>
        <v>0</v>
      </c>
      <c r="Q1410" s="186"/>
    </row>
    <row r="1411" spans="1:17" ht="12" customHeight="1" x14ac:dyDescent="0.2">
      <c r="A1411" s="188" t="s">
        <v>2633</v>
      </c>
      <c r="B1411" s="188" t="s">
        <v>2634</v>
      </c>
      <c r="C1411" s="188" t="s">
        <v>1978</v>
      </c>
      <c r="D1411" s="189">
        <v>7497</v>
      </c>
      <c r="E1411" s="188" t="s">
        <v>2628</v>
      </c>
      <c r="F1411" s="188" t="s">
        <v>2632</v>
      </c>
      <c r="G1411" s="188" t="s">
        <v>1973</v>
      </c>
      <c r="I1411" s="181">
        <f>SUMIFS(STIMA!$O$2:$O$48,STIMA!$G$2:$G$48,EP!I$1,STIMA!$E$2:$E$48,EP!$A1411)</f>
        <v>0</v>
      </c>
      <c r="J1411" s="182">
        <f t="shared" si="88"/>
        <v>0</v>
      </c>
      <c r="K1411" s="181">
        <f>SUMIFS(STIMA!$O$2:$O$48,STIMA!$G$2:$G$48,EP!K$1,STIMA!$E$2:$E$48,EP!$A1411)</f>
        <v>0</v>
      </c>
      <c r="L1411" s="182">
        <f t="shared" si="89"/>
        <v>0</v>
      </c>
      <c r="M1411" s="183">
        <f t="shared" si="90"/>
        <v>0</v>
      </c>
      <c r="N1411" s="182">
        <f t="shared" si="91"/>
        <v>0</v>
      </c>
      <c r="Q1411" s="186"/>
    </row>
    <row r="1412" spans="1:17" ht="12" customHeight="1" x14ac:dyDescent="0.2">
      <c r="A1412" s="188" t="s">
        <v>2635</v>
      </c>
      <c r="B1412" s="188" t="s">
        <v>2636</v>
      </c>
      <c r="C1412" s="188" t="s">
        <v>1978</v>
      </c>
      <c r="D1412" s="189">
        <v>18943.73</v>
      </c>
      <c r="E1412" s="188" t="s">
        <v>2628</v>
      </c>
      <c r="F1412" s="188" t="s">
        <v>2632</v>
      </c>
      <c r="G1412" s="188" t="s">
        <v>1973</v>
      </c>
      <c r="I1412" s="181">
        <f>SUMIFS(STIMA!$O$2:$O$48,STIMA!$G$2:$G$48,EP!I$1,STIMA!$E$2:$E$48,EP!$A1412)</f>
        <v>0</v>
      </c>
      <c r="J1412" s="182">
        <f t="shared" si="88"/>
        <v>0</v>
      </c>
      <c r="K1412" s="181">
        <f>SUMIFS(STIMA!$O$2:$O$48,STIMA!$G$2:$G$48,EP!K$1,STIMA!$E$2:$E$48,EP!$A1412)</f>
        <v>0</v>
      </c>
      <c r="L1412" s="182">
        <f t="shared" si="89"/>
        <v>0</v>
      </c>
      <c r="M1412" s="183">
        <f t="shared" si="90"/>
        <v>0</v>
      </c>
      <c r="N1412" s="182">
        <f t="shared" si="91"/>
        <v>0</v>
      </c>
      <c r="Q1412" s="186"/>
    </row>
    <row r="1413" spans="1:17" ht="12" customHeight="1" x14ac:dyDescent="0.2">
      <c r="A1413" s="188" t="s">
        <v>2637</v>
      </c>
      <c r="B1413" s="188" t="s">
        <v>2638</v>
      </c>
      <c r="C1413" s="190" t="s">
        <v>1978</v>
      </c>
      <c r="D1413" s="189">
        <v>9650</v>
      </c>
      <c r="E1413" s="188" t="s">
        <v>2628</v>
      </c>
      <c r="F1413" s="188" t="s">
        <v>2632</v>
      </c>
      <c r="G1413" s="188" t="s">
        <v>1973</v>
      </c>
      <c r="I1413" s="181">
        <f>SUMIFS(STIMA!$O$2:$O$48,STIMA!$G$2:$G$48,EP!I$1,STIMA!$E$2:$E$48,EP!$A1413)</f>
        <v>0</v>
      </c>
      <c r="J1413" s="182">
        <f t="shared" si="88"/>
        <v>0</v>
      </c>
      <c r="K1413" s="181">
        <f>SUMIFS(STIMA!$O$2:$O$48,STIMA!$G$2:$G$48,EP!K$1,STIMA!$E$2:$E$48,EP!$A1413)</f>
        <v>0</v>
      </c>
      <c r="L1413" s="182">
        <f t="shared" si="89"/>
        <v>0</v>
      </c>
      <c r="M1413" s="183">
        <f t="shared" si="90"/>
        <v>0</v>
      </c>
      <c r="N1413" s="182">
        <f t="shared" si="91"/>
        <v>0</v>
      </c>
      <c r="Q1413" s="186"/>
    </row>
    <row r="1414" spans="1:17" ht="12" customHeight="1" x14ac:dyDescent="0.2">
      <c r="A1414" s="188" t="s">
        <v>2639</v>
      </c>
      <c r="B1414" s="188" t="s">
        <v>2640</v>
      </c>
      <c r="C1414" s="188" t="s">
        <v>1978</v>
      </c>
      <c r="D1414" s="189">
        <v>3229.95</v>
      </c>
      <c r="E1414" s="188" t="s">
        <v>2628</v>
      </c>
      <c r="F1414" s="188" t="s">
        <v>2632</v>
      </c>
      <c r="G1414" s="188" t="s">
        <v>1973</v>
      </c>
      <c r="I1414" s="181">
        <f>SUMIFS(STIMA!$O$2:$O$48,STIMA!$G$2:$G$48,EP!I$1,STIMA!$E$2:$E$48,EP!$A1414)</f>
        <v>0</v>
      </c>
      <c r="J1414" s="182">
        <f t="shared" si="88"/>
        <v>0</v>
      </c>
      <c r="K1414" s="181">
        <f>SUMIFS(STIMA!$O$2:$O$48,STIMA!$G$2:$G$48,EP!K$1,STIMA!$E$2:$E$48,EP!$A1414)</f>
        <v>0</v>
      </c>
      <c r="L1414" s="182">
        <f t="shared" si="89"/>
        <v>0</v>
      </c>
      <c r="M1414" s="183">
        <f t="shared" si="90"/>
        <v>0</v>
      </c>
      <c r="N1414" s="182">
        <f t="shared" si="91"/>
        <v>0</v>
      </c>
      <c r="Q1414" s="186"/>
    </row>
    <row r="1415" spans="1:17" ht="12" customHeight="1" x14ac:dyDescent="0.2">
      <c r="A1415" s="188" t="s">
        <v>2641</v>
      </c>
      <c r="B1415" s="188" t="s">
        <v>2642</v>
      </c>
      <c r="C1415" s="188" t="s">
        <v>1978</v>
      </c>
      <c r="D1415" s="189">
        <v>26421</v>
      </c>
      <c r="E1415" s="188" t="s">
        <v>2628</v>
      </c>
      <c r="F1415" s="188" t="s">
        <v>2632</v>
      </c>
      <c r="G1415" s="188" t="s">
        <v>1973</v>
      </c>
      <c r="I1415" s="181">
        <f>SUMIFS(STIMA!$O$2:$O$48,STIMA!$G$2:$G$48,EP!I$1,STIMA!$E$2:$E$48,EP!$A1415)</f>
        <v>0</v>
      </c>
      <c r="J1415" s="182">
        <f t="shared" si="88"/>
        <v>0</v>
      </c>
      <c r="K1415" s="181">
        <f>SUMIFS(STIMA!$O$2:$O$48,STIMA!$G$2:$G$48,EP!K$1,STIMA!$E$2:$E$48,EP!$A1415)</f>
        <v>0</v>
      </c>
      <c r="L1415" s="182">
        <f t="shared" si="89"/>
        <v>0</v>
      </c>
      <c r="M1415" s="183">
        <f t="shared" si="90"/>
        <v>0</v>
      </c>
      <c r="N1415" s="182">
        <f t="shared" si="91"/>
        <v>0</v>
      </c>
      <c r="Q1415" s="186"/>
    </row>
    <row r="1416" spans="1:17" ht="12" customHeight="1" x14ac:dyDescent="0.2">
      <c r="A1416" s="188" t="s">
        <v>2643</v>
      </c>
      <c r="B1416" s="188" t="s">
        <v>2644</v>
      </c>
      <c r="C1416" s="190" t="s">
        <v>1978</v>
      </c>
      <c r="D1416" s="189">
        <v>5322</v>
      </c>
      <c r="E1416" s="188" t="s">
        <v>2628</v>
      </c>
      <c r="F1416" s="188" t="s">
        <v>2632</v>
      </c>
      <c r="G1416" s="188" t="s">
        <v>1973</v>
      </c>
      <c r="I1416" s="181">
        <f>SUMIFS(STIMA!$O$2:$O$48,STIMA!$G$2:$G$48,EP!I$1,STIMA!$E$2:$E$48,EP!$A1416)</f>
        <v>0</v>
      </c>
      <c r="J1416" s="182">
        <f t="shared" si="88"/>
        <v>0</v>
      </c>
      <c r="K1416" s="181">
        <f>SUMIFS(STIMA!$O$2:$O$48,STIMA!$G$2:$G$48,EP!K$1,STIMA!$E$2:$E$48,EP!$A1416)</f>
        <v>0</v>
      </c>
      <c r="L1416" s="182">
        <f t="shared" si="89"/>
        <v>0</v>
      </c>
      <c r="M1416" s="183">
        <f t="shared" si="90"/>
        <v>0</v>
      </c>
      <c r="N1416" s="182">
        <f t="shared" si="91"/>
        <v>0</v>
      </c>
      <c r="Q1416" s="186"/>
    </row>
    <row r="1417" spans="1:17" ht="12" customHeight="1" x14ac:dyDescent="0.2">
      <c r="A1417" s="188" t="s">
        <v>2645</v>
      </c>
      <c r="B1417" s="188" t="s">
        <v>2646</v>
      </c>
      <c r="C1417" s="188" t="s">
        <v>1978</v>
      </c>
      <c r="D1417" s="189">
        <v>10223</v>
      </c>
      <c r="E1417" s="188" t="s">
        <v>2628</v>
      </c>
      <c r="F1417" s="188" t="s">
        <v>2632</v>
      </c>
      <c r="G1417" s="188" t="s">
        <v>1973</v>
      </c>
      <c r="I1417" s="181">
        <f>SUMIFS(STIMA!$O$2:$O$48,STIMA!$G$2:$G$48,EP!I$1,STIMA!$E$2:$E$48,EP!$A1417)</f>
        <v>0</v>
      </c>
      <c r="J1417" s="182">
        <f t="shared" si="88"/>
        <v>0</v>
      </c>
      <c r="K1417" s="181">
        <f>SUMIFS(STIMA!$O$2:$O$48,STIMA!$G$2:$G$48,EP!K$1,STIMA!$E$2:$E$48,EP!$A1417)</f>
        <v>0</v>
      </c>
      <c r="L1417" s="182">
        <f t="shared" si="89"/>
        <v>0</v>
      </c>
      <c r="M1417" s="183">
        <f t="shared" si="90"/>
        <v>0</v>
      </c>
      <c r="N1417" s="182">
        <f t="shared" si="91"/>
        <v>0</v>
      </c>
      <c r="Q1417" s="186"/>
    </row>
    <row r="1418" spans="1:17" ht="12" customHeight="1" x14ac:dyDescent="0.2">
      <c r="A1418" s="188" t="s">
        <v>2647</v>
      </c>
      <c r="B1418" s="188" t="s">
        <v>2648</v>
      </c>
      <c r="C1418" s="188" t="s">
        <v>1978</v>
      </c>
      <c r="D1418" s="189">
        <v>3042</v>
      </c>
      <c r="E1418" s="188" t="s">
        <v>2628</v>
      </c>
      <c r="F1418" s="188" t="s">
        <v>2632</v>
      </c>
      <c r="G1418" s="188" t="s">
        <v>1973</v>
      </c>
      <c r="I1418" s="181">
        <f>SUMIFS(STIMA!$O$2:$O$48,STIMA!$G$2:$G$48,EP!I$1,STIMA!$E$2:$E$48,EP!$A1418)</f>
        <v>0</v>
      </c>
      <c r="J1418" s="182">
        <f t="shared" si="88"/>
        <v>0</v>
      </c>
      <c r="K1418" s="181">
        <f>SUMIFS(STIMA!$O$2:$O$48,STIMA!$G$2:$G$48,EP!K$1,STIMA!$E$2:$E$48,EP!$A1418)</f>
        <v>0</v>
      </c>
      <c r="L1418" s="182">
        <f t="shared" si="89"/>
        <v>0</v>
      </c>
      <c r="M1418" s="183">
        <f t="shared" si="90"/>
        <v>0</v>
      </c>
      <c r="N1418" s="182">
        <f t="shared" si="91"/>
        <v>0</v>
      </c>
      <c r="Q1418" s="186"/>
    </row>
    <row r="1419" spans="1:17" ht="12" customHeight="1" x14ac:dyDescent="0.2">
      <c r="A1419" s="188" t="s">
        <v>2649</v>
      </c>
      <c r="B1419" s="188" t="s">
        <v>2650</v>
      </c>
      <c r="C1419" s="190" t="s">
        <v>1978</v>
      </c>
      <c r="D1419" s="189">
        <v>1380</v>
      </c>
      <c r="E1419" s="188" t="s">
        <v>2628</v>
      </c>
      <c r="F1419" s="188" t="s">
        <v>2632</v>
      </c>
      <c r="G1419" s="188" t="s">
        <v>1973</v>
      </c>
      <c r="I1419" s="181">
        <f>SUMIFS(STIMA!$O$2:$O$48,STIMA!$G$2:$G$48,EP!I$1,STIMA!$E$2:$E$48,EP!$A1419)</f>
        <v>0</v>
      </c>
      <c r="J1419" s="182">
        <f t="shared" si="88"/>
        <v>0</v>
      </c>
      <c r="K1419" s="181">
        <f>SUMIFS(STIMA!$O$2:$O$48,STIMA!$G$2:$G$48,EP!K$1,STIMA!$E$2:$E$48,EP!$A1419)</f>
        <v>0</v>
      </c>
      <c r="L1419" s="182">
        <f t="shared" si="89"/>
        <v>0</v>
      </c>
      <c r="M1419" s="183">
        <f t="shared" si="90"/>
        <v>0</v>
      </c>
      <c r="N1419" s="182">
        <f t="shared" si="91"/>
        <v>0</v>
      </c>
      <c r="Q1419" s="186"/>
    </row>
    <row r="1420" spans="1:17" ht="12" customHeight="1" x14ac:dyDescent="0.2">
      <c r="A1420" s="188" t="s">
        <v>2651</v>
      </c>
      <c r="B1420" s="188" t="s">
        <v>2652</v>
      </c>
      <c r="C1420" s="188" t="s">
        <v>1978</v>
      </c>
      <c r="D1420" s="189">
        <v>121500</v>
      </c>
      <c r="E1420" s="188" t="s">
        <v>2628</v>
      </c>
      <c r="F1420" s="188" t="s">
        <v>2632</v>
      </c>
      <c r="G1420" s="188" t="s">
        <v>1973</v>
      </c>
      <c r="I1420" s="181">
        <f>SUMIFS(STIMA!$O$2:$O$48,STIMA!$G$2:$G$48,EP!I$1,STIMA!$E$2:$E$48,EP!$A1420)</f>
        <v>0</v>
      </c>
      <c r="J1420" s="182">
        <f t="shared" si="88"/>
        <v>0</v>
      </c>
      <c r="K1420" s="181">
        <f>SUMIFS(STIMA!$O$2:$O$48,STIMA!$G$2:$G$48,EP!K$1,STIMA!$E$2:$E$48,EP!$A1420)</f>
        <v>0</v>
      </c>
      <c r="L1420" s="182">
        <f t="shared" si="89"/>
        <v>0</v>
      </c>
      <c r="M1420" s="183">
        <f t="shared" si="90"/>
        <v>0</v>
      </c>
      <c r="N1420" s="182">
        <f t="shared" si="91"/>
        <v>0</v>
      </c>
      <c r="Q1420" s="186"/>
    </row>
    <row r="1421" spans="1:17" ht="12" customHeight="1" x14ac:dyDescent="0.2">
      <c r="A1421" s="188" t="s">
        <v>2653</v>
      </c>
      <c r="B1421" s="188" t="s">
        <v>2654</v>
      </c>
      <c r="C1421" s="188" t="s">
        <v>1978</v>
      </c>
      <c r="D1421" s="189">
        <v>118950</v>
      </c>
      <c r="E1421" s="188" t="s">
        <v>2628</v>
      </c>
      <c r="F1421" s="188" t="s">
        <v>2655</v>
      </c>
      <c r="G1421" s="188" t="s">
        <v>1973</v>
      </c>
      <c r="I1421" s="181">
        <f>SUMIFS(STIMA!$O$2:$O$48,STIMA!$G$2:$G$48,EP!I$1,STIMA!$E$2:$E$48,EP!$A1421)</f>
        <v>0</v>
      </c>
      <c r="J1421" s="182">
        <f t="shared" si="88"/>
        <v>0</v>
      </c>
      <c r="K1421" s="181">
        <f>SUMIFS(STIMA!$O$2:$O$48,STIMA!$G$2:$G$48,EP!K$1,STIMA!$E$2:$E$48,EP!$A1421)</f>
        <v>0</v>
      </c>
      <c r="L1421" s="182">
        <f t="shared" si="89"/>
        <v>0</v>
      </c>
      <c r="M1421" s="183">
        <f t="shared" si="90"/>
        <v>0</v>
      </c>
      <c r="N1421" s="182">
        <f t="shared" si="91"/>
        <v>0</v>
      </c>
      <c r="Q1421" s="186"/>
    </row>
    <row r="1422" spans="1:17" ht="12" customHeight="1" x14ac:dyDescent="0.2">
      <c r="A1422" s="188" t="s">
        <v>2656</v>
      </c>
      <c r="B1422" s="188" t="s">
        <v>2657</v>
      </c>
      <c r="C1422" s="188" t="s">
        <v>1978</v>
      </c>
      <c r="D1422" s="189">
        <v>312000</v>
      </c>
      <c r="E1422" s="188" t="s">
        <v>2628</v>
      </c>
      <c r="F1422" s="188" t="s">
        <v>2655</v>
      </c>
      <c r="G1422" s="188" t="s">
        <v>1973</v>
      </c>
      <c r="I1422" s="181">
        <f>SUMIFS(STIMA!$O$2:$O$48,STIMA!$G$2:$G$48,EP!I$1,STIMA!$E$2:$E$48,EP!$A1422)</f>
        <v>0</v>
      </c>
      <c r="J1422" s="182">
        <f t="shared" si="88"/>
        <v>0</v>
      </c>
      <c r="K1422" s="181">
        <f>SUMIFS(STIMA!$O$2:$O$48,STIMA!$G$2:$G$48,EP!K$1,STIMA!$E$2:$E$48,EP!$A1422)</f>
        <v>0</v>
      </c>
      <c r="L1422" s="182">
        <f t="shared" si="89"/>
        <v>0</v>
      </c>
      <c r="M1422" s="183">
        <f t="shared" si="90"/>
        <v>0</v>
      </c>
      <c r="N1422" s="182">
        <f t="shared" si="91"/>
        <v>0</v>
      </c>
      <c r="Q1422" s="186"/>
    </row>
    <row r="1423" spans="1:17" ht="12" customHeight="1" x14ac:dyDescent="0.2">
      <c r="A1423" s="188" t="s">
        <v>2658</v>
      </c>
      <c r="B1423" s="188" t="s">
        <v>2659</v>
      </c>
      <c r="C1423" s="190" t="s">
        <v>1978</v>
      </c>
      <c r="D1423" s="189">
        <v>45439.12</v>
      </c>
      <c r="E1423" s="188" t="s">
        <v>2628</v>
      </c>
      <c r="F1423" s="188" t="s">
        <v>2660</v>
      </c>
      <c r="G1423" s="188" t="s">
        <v>1973</v>
      </c>
      <c r="I1423" s="181">
        <f>SUMIFS(STIMA!$O$2:$O$48,STIMA!$G$2:$G$48,EP!I$1,STIMA!$E$2:$E$48,EP!$A1423)</f>
        <v>0</v>
      </c>
      <c r="J1423" s="182">
        <f t="shared" si="88"/>
        <v>0</v>
      </c>
      <c r="K1423" s="181">
        <f>SUMIFS(STIMA!$O$2:$O$48,STIMA!$G$2:$G$48,EP!K$1,STIMA!$E$2:$E$48,EP!$A1423)</f>
        <v>0</v>
      </c>
      <c r="L1423" s="182">
        <f t="shared" si="89"/>
        <v>0</v>
      </c>
      <c r="M1423" s="183">
        <f t="shared" si="90"/>
        <v>0</v>
      </c>
      <c r="N1423" s="182">
        <f t="shared" si="91"/>
        <v>0</v>
      </c>
      <c r="Q1423" s="186"/>
    </row>
    <row r="1424" spans="1:17" ht="12" customHeight="1" x14ac:dyDescent="0.2">
      <c r="A1424" s="188" t="s">
        <v>2661</v>
      </c>
      <c r="B1424" s="188" t="s">
        <v>2662</v>
      </c>
      <c r="C1424" s="188" t="s">
        <v>1978</v>
      </c>
      <c r="D1424" s="189">
        <v>32976.54</v>
      </c>
      <c r="E1424" s="188" t="s">
        <v>2628</v>
      </c>
      <c r="F1424" s="188" t="s">
        <v>2660</v>
      </c>
      <c r="G1424" s="188" t="s">
        <v>1973</v>
      </c>
      <c r="I1424" s="181">
        <f>SUMIFS(STIMA!$O$2:$O$48,STIMA!$G$2:$G$48,EP!I$1,STIMA!$E$2:$E$48,EP!$A1424)</f>
        <v>0</v>
      </c>
      <c r="J1424" s="182">
        <f t="shared" si="88"/>
        <v>0</v>
      </c>
      <c r="K1424" s="181">
        <f>SUMIFS(STIMA!$O$2:$O$48,STIMA!$G$2:$G$48,EP!K$1,STIMA!$E$2:$E$48,EP!$A1424)</f>
        <v>0</v>
      </c>
      <c r="L1424" s="182">
        <f t="shared" si="89"/>
        <v>0</v>
      </c>
      <c r="M1424" s="183">
        <f t="shared" si="90"/>
        <v>0</v>
      </c>
      <c r="N1424" s="182">
        <f t="shared" si="91"/>
        <v>0</v>
      </c>
      <c r="Q1424" s="186"/>
    </row>
    <row r="1425" spans="1:17" ht="12" customHeight="1" x14ac:dyDescent="0.2">
      <c r="A1425" s="188" t="s">
        <v>2663</v>
      </c>
      <c r="B1425" s="188" t="s">
        <v>2664</v>
      </c>
      <c r="C1425" s="188" t="s">
        <v>1978</v>
      </c>
      <c r="D1425" s="189">
        <v>20405.22</v>
      </c>
      <c r="E1425" s="188" t="s">
        <v>2628</v>
      </c>
      <c r="F1425" s="188" t="s">
        <v>2660</v>
      </c>
      <c r="G1425" s="188" t="s">
        <v>1973</v>
      </c>
      <c r="I1425" s="181">
        <f>SUMIFS(STIMA!$O$2:$O$48,STIMA!$G$2:$G$48,EP!I$1,STIMA!$E$2:$E$48,EP!$A1425)</f>
        <v>0</v>
      </c>
      <c r="J1425" s="182">
        <f t="shared" si="88"/>
        <v>0</v>
      </c>
      <c r="K1425" s="181">
        <f>SUMIFS(STIMA!$O$2:$O$48,STIMA!$G$2:$G$48,EP!K$1,STIMA!$E$2:$E$48,EP!$A1425)</f>
        <v>0</v>
      </c>
      <c r="L1425" s="182">
        <f t="shared" si="89"/>
        <v>0</v>
      </c>
      <c r="M1425" s="183">
        <f t="shared" si="90"/>
        <v>0</v>
      </c>
      <c r="N1425" s="182">
        <f t="shared" si="91"/>
        <v>0</v>
      </c>
      <c r="Q1425" s="186"/>
    </row>
    <row r="1426" spans="1:17" ht="12" customHeight="1" x14ac:dyDescent="0.2">
      <c r="A1426" s="188" t="s">
        <v>2665</v>
      </c>
      <c r="B1426" s="188" t="s">
        <v>2666</v>
      </c>
      <c r="C1426" s="190" t="s">
        <v>1978</v>
      </c>
      <c r="D1426" s="189">
        <v>13424.79</v>
      </c>
      <c r="E1426" s="188" t="s">
        <v>2628</v>
      </c>
      <c r="F1426" s="188" t="s">
        <v>2660</v>
      </c>
      <c r="G1426" s="188" t="s">
        <v>1973</v>
      </c>
      <c r="I1426" s="181">
        <f>SUMIFS(STIMA!$O$2:$O$48,STIMA!$G$2:$G$48,EP!I$1,STIMA!$E$2:$E$48,EP!$A1426)</f>
        <v>0</v>
      </c>
      <c r="J1426" s="182">
        <f t="shared" si="88"/>
        <v>0</v>
      </c>
      <c r="K1426" s="181">
        <f>SUMIFS(STIMA!$O$2:$O$48,STIMA!$G$2:$G$48,EP!K$1,STIMA!$E$2:$E$48,EP!$A1426)</f>
        <v>0</v>
      </c>
      <c r="L1426" s="182">
        <f t="shared" si="89"/>
        <v>0</v>
      </c>
      <c r="M1426" s="183">
        <f t="shared" si="90"/>
        <v>0</v>
      </c>
      <c r="N1426" s="182">
        <f t="shared" si="91"/>
        <v>0</v>
      </c>
      <c r="Q1426" s="186"/>
    </row>
    <row r="1427" spans="1:17" ht="12" customHeight="1" x14ac:dyDescent="0.2">
      <c r="A1427" s="188" t="s">
        <v>2667</v>
      </c>
      <c r="B1427" s="188" t="s">
        <v>2668</v>
      </c>
      <c r="C1427" s="188" t="s">
        <v>1978</v>
      </c>
      <c r="D1427" s="189">
        <v>148287.73000000001</v>
      </c>
      <c r="E1427" s="188" t="s">
        <v>2628</v>
      </c>
      <c r="F1427" s="188" t="s">
        <v>2660</v>
      </c>
      <c r="G1427" s="188" t="s">
        <v>1973</v>
      </c>
      <c r="I1427" s="181">
        <f>SUMIFS(STIMA!$O$2:$O$48,STIMA!$G$2:$G$48,EP!I$1,STIMA!$E$2:$E$48,EP!$A1427)</f>
        <v>0</v>
      </c>
      <c r="J1427" s="182">
        <f t="shared" si="88"/>
        <v>0</v>
      </c>
      <c r="K1427" s="181">
        <f>SUMIFS(STIMA!$O$2:$O$48,STIMA!$G$2:$G$48,EP!K$1,STIMA!$E$2:$E$48,EP!$A1427)</f>
        <v>0</v>
      </c>
      <c r="L1427" s="182">
        <f t="shared" si="89"/>
        <v>0</v>
      </c>
      <c r="M1427" s="183">
        <f t="shared" si="90"/>
        <v>0</v>
      </c>
      <c r="N1427" s="182">
        <f t="shared" si="91"/>
        <v>0</v>
      </c>
      <c r="Q1427" s="186"/>
    </row>
    <row r="1428" spans="1:17" ht="12" customHeight="1" x14ac:dyDescent="0.2">
      <c r="A1428" s="188" t="s">
        <v>2669</v>
      </c>
      <c r="B1428" s="188" t="s">
        <v>2670</v>
      </c>
      <c r="C1428" s="188" t="s">
        <v>1978</v>
      </c>
      <c r="D1428" s="189">
        <v>41514.22</v>
      </c>
      <c r="E1428" s="188" t="s">
        <v>2628</v>
      </c>
      <c r="F1428" s="188" t="s">
        <v>2660</v>
      </c>
      <c r="G1428" s="188" t="s">
        <v>1973</v>
      </c>
      <c r="I1428" s="181">
        <f>SUMIFS(STIMA!$O$2:$O$48,STIMA!$G$2:$G$48,EP!I$1,STIMA!$E$2:$E$48,EP!$A1428)</f>
        <v>0</v>
      </c>
      <c r="J1428" s="182">
        <f t="shared" si="88"/>
        <v>0</v>
      </c>
      <c r="K1428" s="181">
        <f>SUMIFS(STIMA!$O$2:$O$48,STIMA!$G$2:$G$48,EP!K$1,STIMA!$E$2:$E$48,EP!$A1428)</f>
        <v>0</v>
      </c>
      <c r="L1428" s="182">
        <f t="shared" si="89"/>
        <v>0</v>
      </c>
      <c r="M1428" s="183">
        <f t="shared" si="90"/>
        <v>0</v>
      </c>
      <c r="N1428" s="182">
        <f t="shared" si="91"/>
        <v>0</v>
      </c>
      <c r="Q1428" s="186"/>
    </row>
    <row r="1429" spans="1:17" ht="12" customHeight="1" x14ac:dyDescent="0.2">
      <c r="A1429" s="188" t="s">
        <v>2671</v>
      </c>
      <c r="B1429" s="188" t="s">
        <v>2672</v>
      </c>
      <c r="C1429" s="188" t="s">
        <v>1978</v>
      </c>
      <c r="D1429" s="189">
        <v>43455.21</v>
      </c>
      <c r="E1429" s="188" t="s">
        <v>2628</v>
      </c>
      <c r="F1429" s="188" t="s">
        <v>2660</v>
      </c>
      <c r="G1429" s="188" t="s">
        <v>1973</v>
      </c>
      <c r="I1429" s="181">
        <f>SUMIFS(STIMA!$O$2:$O$48,STIMA!$G$2:$G$48,EP!I$1,STIMA!$E$2:$E$48,EP!$A1429)</f>
        <v>0</v>
      </c>
      <c r="J1429" s="182">
        <f t="shared" si="88"/>
        <v>0</v>
      </c>
      <c r="K1429" s="181">
        <f>SUMIFS(STIMA!$O$2:$O$48,STIMA!$G$2:$G$48,EP!K$1,STIMA!$E$2:$E$48,EP!$A1429)</f>
        <v>0</v>
      </c>
      <c r="L1429" s="182">
        <f t="shared" si="89"/>
        <v>0</v>
      </c>
      <c r="M1429" s="183">
        <f t="shared" si="90"/>
        <v>0</v>
      </c>
      <c r="N1429" s="182">
        <f t="shared" si="91"/>
        <v>0</v>
      </c>
      <c r="Q1429" s="186"/>
    </row>
    <row r="1430" spans="1:17" ht="12" customHeight="1" x14ac:dyDescent="0.2">
      <c r="A1430" s="188" t="s">
        <v>2673</v>
      </c>
      <c r="B1430" s="188" t="s">
        <v>2674</v>
      </c>
      <c r="C1430" s="188" t="s">
        <v>1978</v>
      </c>
      <c r="D1430" s="189">
        <v>8223.27</v>
      </c>
      <c r="E1430" s="188" t="s">
        <v>2628</v>
      </c>
      <c r="F1430" s="188" t="s">
        <v>2660</v>
      </c>
      <c r="G1430" s="188" t="s">
        <v>1973</v>
      </c>
      <c r="I1430" s="181">
        <f>SUMIFS(STIMA!$O$2:$O$48,STIMA!$G$2:$G$48,EP!I$1,STIMA!$E$2:$E$48,EP!$A1430)</f>
        <v>0</v>
      </c>
      <c r="J1430" s="182">
        <f t="shared" si="88"/>
        <v>0</v>
      </c>
      <c r="K1430" s="181">
        <f>SUMIFS(STIMA!$O$2:$O$48,STIMA!$G$2:$G$48,EP!K$1,STIMA!$E$2:$E$48,EP!$A1430)</f>
        <v>0</v>
      </c>
      <c r="L1430" s="182">
        <f t="shared" si="89"/>
        <v>0</v>
      </c>
      <c r="M1430" s="183">
        <f t="shared" si="90"/>
        <v>0</v>
      </c>
      <c r="N1430" s="182">
        <f t="shared" si="91"/>
        <v>0</v>
      </c>
      <c r="Q1430" s="186"/>
    </row>
    <row r="1431" spans="1:17" ht="12" customHeight="1" x14ac:dyDescent="0.2">
      <c r="A1431" s="188" t="s">
        <v>2675</v>
      </c>
      <c r="B1431" s="188" t="s">
        <v>2676</v>
      </c>
      <c r="C1431" s="190" t="s">
        <v>329</v>
      </c>
      <c r="D1431" s="189">
        <v>1900</v>
      </c>
      <c r="E1431" s="188" t="s">
        <v>2628</v>
      </c>
      <c r="F1431" s="188" t="s">
        <v>2660</v>
      </c>
      <c r="G1431" s="188" t="s">
        <v>1973</v>
      </c>
      <c r="I1431" s="181">
        <f>SUMIFS(STIMA!$O$2:$O$48,STIMA!$G$2:$G$48,EP!I$1,STIMA!$E$2:$E$48,EP!$A1431)</f>
        <v>0</v>
      </c>
      <c r="J1431" s="182">
        <f t="shared" si="88"/>
        <v>0</v>
      </c>
      <c r="K1431" s="181">
        <f>SUMIFS(STIMA!$O$2:$O$48,STIMA!$G$2:$G$48,EP!K$1,STIMA!$E$2:$E$48,EP!$A1431)</f>
        <v>0</v>
      </c>
      <c r="L1431" s="182">
        <f t="shared" si="89"/>
        <v>0</v>
      </c>
      <c r="M1431" s="183">
        <f t="shared" si="90"/>
        <v>0</v>
      </c>
      <c r="N1431" s="182">
        <f t="shared" si="91"/>
        <v>0</v>
      </c>
      <c r="Q1431" s="186"/>
    </row>
    <row r="1432" spans="1:17" ht="12" customHeight="1" x14ac:dyDescent="0.2">
      <c r="A1432" s="188" t="s">
        <v>2677</v>
      </c>
      <c r="B1432" s="188" t="s">
        <v>2678</v>
      </c>
      <c r="C1432" s="188" t="s">
        <v>1978</v>
      </c>
      <c r="D1432" s="189">
        <v>28890</v>
      </c>
      <c r="E1432" s="188" t="s">
        <v>2679</v>
      </c>
      <c r="F1432" s="188" t="s">
        <v>2680</v>
      </c>
      <c r="G1432" s="188" t="s">
        <v>1973</v>
      </c>
      <c r="I1432" s="181">
        <f>SUMIFS(STIMA!$O$2:$O$48,STIMA!$G$2:$G$48,EP!I$1,STIMA!$E$2:$E$48,EP!$A1432)</f>
        <v>0</v>
      </c>
      <c r="J1432" s="182">
        <f t="shared" si="88"/>
        <v>0</v>
      </c>
      <c r="K1432" s="181">
        <f>SUMIFS(STIMA!$O$2:$O$48,STIMA!$G$2:$G$48,EP!K$1,STIMA!$E$2:$E$48,EP!$A1432)</f>
        <v>0</v>
      </c>
      <c r="L1432" s="182">
        <f t="shared" si="89"/>
        <v>0</v>
      </c>
      <c r="M1432" s="183">
        <f t="shared" si="90"/>
        <v>0</v>
      </c>
      <c r="N1432" s="182">
        <f t="shared" si="91"/>
        <v>0</v>
      </c>
      <c r="Q1432" s="186"/>
    </row>
    <row r="1433" spans="1:17" ht="12" customHeight="1" x14ac:dyDescent="0.2">
      <c r="A1433" s="188" t="s">
        <v>2681</v>
      </c>
      <c r="B1433" s="188" t="s">
        <v>2682</v>
      </c>
      <c r="C1433" s="188" t="s">
        <v>427</v>
      </c>
      <c r="D1433" s="189">
        <v>235.2</v>
      </c>
      <c r="E1433" s="188" t="s">
        <v>2679</v>
      </c>
      <c r="F1433" s="188" t="s">
        <v>2683</v>
      </c>
      <c r="G1433" s="188" t="s">
        <v>1973</v>
      </c>
      <c r="I1433" s="181">
        <f>SUMIFS(STIMA!$O$2:$O$48,STIMA!$G$2:$G$48,EP!I$1,STIMA!$E$2:$E$48,EP!$A1433)</f>
        <v>0</v>
      </c>
      <c r="J1433" s="182">
        <f t="shared" si="88"/>
        <v>0</v>
      </c>
      <c r="K1433" s="181">
        <f>SUMIFS(STIMA!$O$2:$O$48,STIMA!$G$2:$G$48,EP!K$1,STIMA!$E$2:$E$48,EP!$A1433)</f>
        <v>0</v>
      </c>
      <c r="L1433" s="182">
        <f t="shared" si="89"/>
        <v>0</v>
      </c>
      <c r="M1433" s="183">
        <f t="shared" si="90"/>
        <v>0</v>
      </c>
      <c r="N1433" s="182">
        <f t="shared" si="91"/>
        <v>0</v>
      </c>
      <c r="Q1433" s="186"/>
    </row>
    <row r="1434" spans="1:17" ht="12" customHeight="1" x14ac:dyDescent="0.2">
      <c r="A1434" s="188" t="s">
        <v>2684</v>
      </c>
      <c r="B1434" s="188" t="s">
        <v>2685</v>
      </c>
      <c r="C1434" s="188" t="s">
        <v>1978</v>
      </c>
      <c r="D1434" s="189">
        <v>28560</v>
      </c>
      <c r="E1434" s="188" t="s">
        <v>2679</v>
      </c>
      <c r="F1434" s="188" t="s">
        <v>2680</v>
      </c>
      <c r="G1434" s="188" t="s">
        <v>1973</v>
      </c>
      <c r="I1434" s="181">
        <f>SUMIFS(STIMA!$O$2:$O$48,STIMA!$G$2:$G$48,EP!I$1,STIMA!$E$2:$E$48,EP!$A1434)</f>
        <v>0</v>
      </c>
      <c r="J1434" s="182">
        <f t="shared" si="88"/>
        <v>0</v>
      </c>
      <c r="K1434" s="181">
        <f>SUMIFS(STIMA!$O$2:$O$48,STIMA!$G$2:$G$48,EP!K$1,STIMA!$E$2:$E$48,EP!$A1434)</f>
        <v>0</v>
      </c>
      <c r="L1434" s="182">
        <f t="shared" si="89"/>
        <v>0</v>
      </c>
      <c r="M1434" s="183">
        <f t="shared" si="90"/>
        <v>0</v>
      </c>
      <c r="N1434" s="182">
        <f t="shared" si="91"/>
        <v>0</v>
      </c>
      <c r="Q1434" s="186"/>
    </row>
    <row r="1435" spans="1:17" ht="12" customHeight="1" x14ac:dyDescent="0.2">
      <c r="A1435" s="188" t="s">
        <v>2686</v>
      </c>
      <c r="B1435" s="188" t="s">
        <v>2687</v>
      </c>
      <c r="C1435" s="190" t="s">
        <v>1978</v>
      </c>
      <c r="D1435" s="189">
        <v>28360</v>
      </c>
      <c r="E1435" s="188" t="s">
        <v>2679</v>
      </c>
      <c r="F1435" s="188" t="s">
        <v>2680</v>
      </c>
      <c r="G1435" s="188" t="s">
        <v>1973</v>
      </c>
      <c r="I1435" s="181">
        <f>SUMIFS(STIMA!$O$2:$O$48,STIMA!$G$2:$G$48,EP!I$1,STIMA!$E$2:$E$48,EP!$A1435)</f>
        <v>0</v>
      </c>
      <c r="J1435" s="182">
        <f t="shared" si="88"/>
        <v>0</v>
      </c>
      <c r="K1435" s="181">
        <f>SUMIFS(STIMA!$O$2:$O$48,STIMA!$G$2:$G$48,EP!K$1,STIMA!$E$2:$E$48,EP!$A1435)</f>
        <v>0</v>
      </c>
      <c r="L1435" s="182">
        <f t="shared" si="89"/>
        <v>0</v>
      </c>
      <c r="M1435" s="183">
        <f t="shared" si="90"/>
        <v>0</v>
      </c>
      <c r="N1435" s="182">
        <f t="shared" si="91"/>
        <v>0</v>
      </c>
      <c r="Q1435" s="186"/>
    </row>
    <row r="1436" spans="1:17" ht="12" customHeight="1" x14ac:dyDescent="0.2">
      <c r="A1436" s="188" t="s">
        <v>2688</v>
      </c>
      <c r="B1436" s="188" t="s">
        <v>2689</v>
      </c>
      <c r="C1436" s="188" t="s">
        <v>1978</v>
      </c>
      <c r="D1436" s="189">
        <v>18970</v>
      </c>
      <c r="E1436" s="188" t="s">
        <v>2679</v>
      </c>
      <c r="F1436" s="188" t="s">
        <v>2680</v>
      </c>
      <c r="G1436" s="188" t="s">
        <v>1973</v>
      </c>
      <c r="I1436" s="181">
        <f>SUMIFS(STIMA!$O$2:$O$48,STIMA!$G$2:$G$48,EP!I$1,STIMA!$E$2:$E$48,EP!$A1436)</f>
        <v>0</v>
      </c>
      <c r="J1436" s="182">
        <f t="shared" si="88"/>
        <v>0</v>
      </c>
      <c r="K1436" s="181">
        <f>SUMIFS(STIMA!$O$2:$O$48,STIMA!$G$2:$G$48,EP!K$1,STIMA!$E$2:$E$48,EP!$A1436)</f>
        <v>0</v>
      </c>
      <c r="L1436" s="182">
        <f t="shared" si="89"/>
        <v>0</v>
      </c>
      <c r="M1436" s="183">
        <f t="shared" si="90"/>
        <v>0</v>
      </c>
      <c r="N1436" s="182">
        <f t="shared" si="91"/>
        <v>0</v>
      </c>
      <c r="Q1436" s="186"/>
    </row>
    <row r="1437" spans="1:17" ht="12" customHeight="1" x14ac:dyDescent="0.2">
      <c r="A1437" s="188" t="s">
        <v>2690</v>
      </c>
      <c r="B1437" s="188" t="s">
        <v>2691</v>
      </c>
      <c r="C1437" s="188" t="s">
        <v>1978</v>
      </c>
      <c r="D1437" s="189">
        <v>25780</v>
      </c>
      <c r="E1437" s="188" t="s">
        <v>2679</v>
      </c>
      <c r="F1437" s="188" t="s">
        <v>2680</v>
      </c>
      <c r="G1437" s="188" t="s">
        <v>1973</v>
      </c>
      <c r="I1437" s="181">
        <f>SUMIFS(STIMA!$O$2:$O$48,STIMA!$G$2:$G$48,EP!I$1,STIMA!$E$2:$E$48,EP!$A1437)</f>
        <v>0</v>
      </c>
      <c r="J1437" s="182">
        <f t="shared" si="88"/>
        <v>0</v>
      </c>
      <c r="K1437" s="181">
        <f>SUMIFS(STIMA!$O$2:$O$48,STIMA!$G$2:$G$48,EP!K$1,STIMA!$E$2:$E$48,EP!$A1437)</f>
        <v>0</v>
      </c>
      <c r="L1437" s="182">
        <f t="shared" si="89"/>
        <v>0</v>
      </c>
      <c r="M1437" s="183">
        <f t="shared" si="90"/>
        <v>0</v>
      </c>
      <c r="N1437" s="182">
        <f t="shared" si="91"/>
        <v>0</v>
      </c>
      <c r="Q1437" s="186"/>
    </row>
    <row r="1438" spans="1:17" ht="12" customHeight="1" x14ac:dyDescent="0.2">
      <c r="A1438" s="188" t="s">
        <v>2692</v>
      </c>
      <c r="B1438" s="188" t="s">
        <v>2693</v>
      </c>
      <c r="C1438" s="188" t="s">
        <v>1978</v>
      </c>
      <c r="D1438" s="189">
        <v>52200</v>
      </c>
      <c r="E1438" s="188" t="s">
        <v>2679</v>
      </c>
      <c r="F1438" s="188" t="s">
        <v>2680</v>
      </c>
      <c r="G1438" s="188" t="s">
        <v>1973</v>
      </c>
      <c r="I1438" s="181">
        <f>SUMIFS(STIMA!$O$2:$O$48,STIMA!$G$2:$G$48,EP!I$1,STIMA!$E$2:$E$48,EP!$A1438)</f>
        <v>0</v>
      </c>
      <c r="J1438" s="182">
        <f t="shared" si="88"/>
        <v>0</v>
      </c>
      <c r="K1438" s="181">
        <f>SUMIFS(STIMA!$O$2:$O$48,STIMA!$G$2:$G$48,EP!K$1,STIMA!$E$2:$E$48,EP!$A1438)</f>
        <v>0</v>
      </c>
      <c r="L1438" s="182">
        <f t="shared" si="89"/>
        <v>0</v>
      </c>
      <c r="M1438" s="183">
        <f t="shared" si="90"/>
        <v>0</v>
      </c>
      <c r="N1438" s="182">
        <f t="shared" si="91"/>
        <v>0</v>
      </c>
      <c r="Q1438" s="186"/>
    </row>
    <row r="1439" spans="1:17" ht="12" customHeight="1" x14ac:dyDescent="0.2">
      <c r="A1439" s="188" t="s">
        <v>2694</v>
      </c>
      <c r="B1439" s="188" t="s">
        <v>2695</v>
      </c>
      <c r="C1439" s="190" t="s">
        <v>1978</v>
      </c>
      <c r="D1439" s="189">
        <v>46900</v>
      </c>
      <c r="E1439" s="188" t="s">
        <v>2679</v>
      </c>
      <c r="F1439" s="188" t="s">
        <v>2680</v>
      </c>
      <c r="G1439" s="188" t="s">
        <v>1973</v>
      </c>
      <c r="I1439" s="181">
        <f>SUMIFS(STIMA!$O$2:$O$48,STIMA!$G$2:$G$48,EP!I$1,STIMA!$E$2:$E$48,EP!$A1439)</f>
        <v>0</v>
      </c>
      <c r="J1439" s="182">
        <f t="shared" si="88"/>
        <v>0</v>
      </c>
      <c r="K1439" s="181">
        <f>SUMIFS(STIMA!$O$2:$O$48,STIMA!$G$2:$G$48,EP!K$1,STIMA!$E$2:$E$48,EP!$A1439)</f>
        <v>0</v>
      </c>
      <c r="L1439" s="182">
        <f t="shared" si="89"/>
        <v>0</v>
      </c>
      <c r="M1439" s="183">
        <f t="shared" si="90"/>
        <v>0</v>
      </c>
      <c r="N1439" s="182">
        <f t="shared" si="91"/>
        <v>0</v>
      </c>
      <c r="Q1439" s="186"/>
    </row>
    <row r="1440" spans="1:17" ht="12" customHeight="1" x14ac:dyDescent="0.2">
      <c r="A1440" s="188" t="s">
        <v>2696</v>
      </c>
      <c r="B1440" s="188" t="s">
        <v>2697</v>
      </c>
      <c r="C1440" s="188" t="s">
        <v>427</v>
      </c>
      <c r="D1440" s="189">
        <v>2378.61</v>
      </c>
      <c r="E1440" s="188" t="s">
        <v>2679</v>
      </c>
      <c r="F1440" s="188" t="s">
        <v>2698</v>
      </c>
      <c r="G1440" s="188" t="s">
        <v>1973</v>
      </c>
      <c r="I1440" s="181">
        <f>SUMIFS(STIMA!$O$2:$O$48,STIMA!$G$2:$G$48,EP!I$1,STIMA!$E$2:$E$48,EP!$A1440)</f>
        <v>0</v>
      </c>
      <c r="J1440" s="182">
        <f t="shared" si="88"/>
        <v>0</v>
      </c>
      <c r="K1440" s="181">
        <f>SUMIFS(STIMA!$O$2:$O$48,STIMA!$G$2:$G$48,EP!K$1,STIMA!$E$2:$E$48,EP!$A1440)</f>
        <v>0</v>
      </c>
      <c r="L1440" s="182">
        <f t="shared" si="89"/>
        <v>0</v>
      </c>
      <c r="M1440" s="183">
        <f t="shared" si="90"/>
        <v>0</v>
      </c>
      <c r="N1440" s="182">
        <f t="shared" si="91"/>
        <v>0</v>
      </c>
      <c r="Q1440" s="186"/>
    </row>
    <row r="1441" spans="1:17" ht="12" customHeight="1" x14ac:dyDescent="0.2">
      <c r="A1441" s="188" t="s">
        <v>2699</v>
      </c>
      <c r="B1441" s="188" t="s">
        <v>2700</v>
      </c>
      <c r="C1441" s="188" t="s">
        <v>427</v>
      </c>
      <c r="D1441" s="189">
        <v>603.13</v>
      </c>
      <c r="E1441" s="188" t="s">
        <v>2679</v>
      </c>
      <c r="F1441" s="188" t="s">
        <v>2683</v>
      </c>
      <c r="G1441" s="188" t="s">
        <v>1973</v>
      </c>
      <c r="I1441" s="181">
        <f>SUMIFS(STIMA!$O$2:$O$48,STIMA!$G$2:$G$48,EP!I$1,STIMA!$E$2:$E$48,EP!$A1441)</f>
        <v>0</v>
      </c>
      <c r="J1441" s="182">
        <f t="shared" si="88"/>
        <v>0</v>
      </c>
      <c r="K1441" s="181">
        <f>SUMIFS(STIMA!$O$2:$O$48,STIMA!$G$2:$G$48,EP!K$1,STIMA!$E$2:$E$48,EP!$A1441)</f>
        <v>0</v>
      </c>
      <c r="L1441" s="182">
        <f t="shared" si="89"/>
        <v>0</v>
      </c>
      <c r="M1441" s="183">
        <f t="shared" si="90"/>
        <v>0</v>
      </c>
      <c r="N1441" s="182">
        <f t="shared" si="91"/>
        <v>0</v>
      </c>
      <c r="Q1441" s="186"/>
    </row>
    <row r="1442" spans="1:17" ht="12" customHeight="1" x14ac:dyDescent="0.2">
      <c r="A1442" s="188" t="s">
        <v>2701</v>
      </c>
      <c r="B1442" s="188" t="s">
        <v>2702</v>
      </c>
      <c r="C1442" s="188" t="s">
        <v>159</v>
      </c>
      <c r="D1442" s="189">
        <v>123.65</v>
      </c>
      <c r="E1442" s="188" t="s">
        <v>2704</v>
      </c>
      <c r="F1442" s="188" t="s">
        <v>2705</v>
      </c>
      <c r="G1442" s="188" t="s">
        <v>2703</v>
      </c>
      <c r="H1442" s="188" t="s">
        <v>3408</v>
      </c>
      <c r="I1442" s="181">
        <f>SUMIFS(STIMA!$O$2:$O$48,STIMA!$G$2:$G$48,EP!I$1,STIMA!$E$2:$E$48,EP!$A1442)</f>
        <v>0</v>
      </c>
      <c r="J1442" s="182">
        <f t="shared" si="88"/>
        <v>0</v>
      </c>
      <c r="K1442" s="181">
        <f>SUMIFS(STIMA!$O$2:$O$48,STIMA!$G$2:$G$48,EP!K$1,STIMA!$E$2:$E$48,EP!$A1442)</f>
        <v>0</v>
      </c>
      <c r="L1442" s="182">
        <f t="shared" si="89"/>
        <v>0</v>
      </c>
      <c r="M1442" s="183">
        <f t="shared" si="90"/>
        <v>0</v>
      </c>
      <c r="N1442" s="182">
        <f t="shared" si="91"/>
        <v>0</v>
      </c>
      <c r="Q1442" s="186"/>
    </row>
    <row r="1443" spans="1:17" ht="12" customHeight="1" x14ac:dyDescent="0.2">
      <c r="A1443" s="188" t="s">
        <v>2706</v>
      </c>
      <c r="B1443" s="188" t="s">
        <v>2707</v>
      </c>
      <c r="C1443" s="190" t="s">
        <v>159</v>
      </c>
      <c r="D1443" s="189">
        <v>45.68</v>
      </c>
      <c r="E1443" s="188" t="s">
        <v>2704</v>
      </c>
      <c r="F1443" s="188" t="s">
        <v>2708</v>
      </c>
      <c r="G1443" s="188" t="s">
        <v>2703</v>
      </c>
      <c r="H1443" s="188" t="s">
        <v>3363</v>
      </c>
      <c r="I1443" s="181">
        <f>SUMIFS(STIMA!$O$2:$O$48,STIMA!$G$2:$G$48,EP!I$1,STIMA!$E$2:$E$48,EP!$A1443)</f>
        <v>0</v>
      </c>
      <c r="J1443" s="182">
        <f t="shared" si="88"/>
        <v>0</v>
      </c>
      <c r="K1443" s="181">
        <f>SUMIFS(STIMA!$O$2:$O$48,STIMA!$G$2:$G$48,EP!K$1,STIMA!$E$2:$E$48,EP!$A1443)</f>
        <v>0</v>
      </c>
      <c r="L1443" s="182">
        <f t="shared" si="89"/>
        <v>0</v>
      </c>
      <c r="M1443" s="183">
        <f t="shared" si="90"/>
        <v>0</v>
      </c>
      <c r="N1443" s="182">
        <f t="shared" si="91"/>
        <v>0</v>
      </c>
      <c r="Q1443" s="186"/>
    </row>
    <row r="1444" spans="1:17" ht="12" customHeight="1" x14ac:dyDescent="0.2">
      <c r="A1444" s="188" t="s">
        <v>2709</v>
      </c>
      <c r="B1444" s="188" t="s">
        <v>2710</v>
      </c>
      <c r="C1444" s="188" t="s">
        <v>159</v>
      </c>
      <c r="D1444" s="189">
        <v>109.97</v>
      </c>
      <c r="E1444" s="188" t="s">
        <v>2704</v>
      </c>
      <c r="F1444" s="188" t="s">
        <v>2705</v>
      </c>
      <c r="G1444" s="188" t="s">
        <v>2703</v>
      </c>
      <c r="H1444" s="188" t="s">
        <v>3408</v>
      </c>
      <c r="I1444" s="181">
        <f>SUMIFS(STIMA!$O$2:$O$48,STIMA!$G$2:$G$48,EP!I$1,STIMA!$E$2:$E$48,EP!$A1444)</f>
        <v>0</v>
      </c>
      <c r="J1444" s="182">
        <f t="shared" si="88"/>
        <v>0</v>
      </c>
      <c r="K1444" s="181">
        <f>SUMIFS(STIMA!$O$2:$O$48,STIMA!$G$2:$G$48,EP!K$1,STIMA!$E$2:$E$48,EP!$A1444)</f>
        <v>0</v>
      </c>
      <c r="L1444" s="182">
        <f t="shared" si="89"/>
        <v>0</v>
      </c>
      <c r="M1444" s="183">
        <f t="shared" si="90"/>
        <v>0</v>
      </c>
      <c r="N1444" s="182">
        <f t="shared" si="91"/>
        <v>0</v>
      </c>
      <c r="Q1444" s="186"/>
    </row>
    <row r="1445" spans="1:17" ht="12" customHeight="1" x14ac:dyDescent="0.2">
      <c r="A1445" s="188" t="s">
        <v>2711</v>
      </c>
      <c r="B1445" s="188" t="s">
        <v>2712</v>
      </c>
      <c r="C1445" s="188" t="s">
        <v>176</v>
      </c>
      <c r="D1445" s="189">
        <v>18.149999999999999</v>
      </c>
      <c r="E1445" s="188" t="s">
        <v>2713</v>
      </c>
      <c r="F1445" s="188" t="s">
        <v>2714</v>
      </c>
      <c r="G1445" s="188" t="s">
        <v>2703</v>
      </c>
      <c r="H1445" s="188" t="s">
        <v>3408</v>
      </c>
      <c r="I1445" s="181">
        <f>SUMIFS(STIMA!$O$2:$O$48,STIMA!$G$2:$G$48,EP!I$1,STIMA!$E$2:$E$48,EP!$A1445)</f>
        <v>0</v>
      </c>
      <c r="J1445" s="182">
        <f t="shared" si="88"/>
        <v>0</v>
      </c>
      <c r="K1445" s="181">
        <f>SUMIFS(STIMA!$O$2:$O$48,STIMA!$G$2:$G$48,EP!K$1,STIMA!$E$2:$E$48,EP!$A1445)</f>
        <v>0</v>
      </c>
      <c r="L1445" s="182">
        <f t="shared" si="89"/>
        <v>0</v>
      </c>
      <c r="M1445" s="183">
        <f t="shared" si="90"/>
        <v>0</v>
      </c>
      <c r="N1445" s="182">
        <f t="shared" si="91"/>
        <v>0</v>
      </c>
      <c r="Q1445" s="186"/>
    </row>
    <row r="1446" spans="1:17" ht="12" customHeight="1" x14ac:dyDescent="0.2">
      <c r="A1446" s="188" t="s">
        <v>2715</v>
      </c>
      <c r="B1446" s="188" t="s">
        <v>2716</v>
      </c>
      <c r="C1446" s="190"/>
      <c r="D1446" s="189">
        <v>0</v>
      </c>
      <c r="E1446" s="188" t="s">
        <v>2713</v>
      </c>
      <c r="F1446" s="188" t="s">
        <v>2714</v>
      </c>
      <c r="G1446" s="188" t="s">
        <v>2703</v>
      </c>
      <c r="H1446" s="188" t="s">
        <v>3363</v>
      </c>
      <c r="I1446" s="181">
        <f>SUMIFS(STIMA!$O$2:$O$48,STIMA!$G$2:$G$48,EP!I$1,STIMA!$E$2:$E$48,EP!$A1446)</f>
        <v>0</v>
      </c>
      <c r="J1446" s="182">
        <f t="shared" si="88"/>
        <v>0</v>
      </c>
      <c r="K1446" s="181">
        <f>SUMIFS(STIMA!$O$2:$O$48,STIMA!$G$2:$G$48,EP!K$1,STIMA!$E$2:$E$48,EP!$A1446)</f>
        <v>0</v>
      </c>
      <c r="L1446" s="182">
        <f t="shared" si="89"/>
        <v>0</v>
      </c>
      <c r="M1446" s="183">
        <f t="shared" si="90"/>
        <v>0</v>
      </c>
      <c r="N1446" s="182">
        <f t="shared" si="91"/>
        <v>0</v>
      </c>
      <c r="Q1446" s="186"/>
    </row>
    <row r="1447" spans="1:17" ht="12" customHeight="1" x14ac:dyDescent="0.2">
      <c r="A1447" s="188" t="s">
        <v>2717</v>
      </c>
      <c r="B1447" s="188" t="s">
        <v>2718</v>
      </c>
      <c r="C1447" s="188" t="s">
        <v>176</v>
      </c>
      <c r="D1447" s="189">
        <v>78.900000000000006</v>
      </c>
      <c r="E1447" s="188" t="s">
        <v>2713</v>
      </c>
      <c r="F1447" s="188" t="s">
        <v>2714</v>
      </c>
      <c r="G1447" s="188" t="s">
        <v>2703</v>
      </c>
      <c r="H1447" s="188" t="s">
        <v>3363</v>
      </c>
      <c r="I1447" s="181">
        <f>SUMIFS(STIMA!$O$2:$O$48,STIMA!$G$2:$G$48,EP!I$1,STIMA!$E$2:$E$48,EP!$A1447)</f>
        <v>0</v>
      </c>
      <c r="J1447" s="182">
        <f t="shared" si="88"/>
        <v>0</v>
      </c>
      <c r="K1447" s="181">
        <f>SUMIFS(STIMA!$O$2:$O$48,STIMA!$G$2:$G$48,EP!K$1,STIMA!$E$2:$E$48,EP!$A1447)</f>
        <v>0</v>
      </c>
      <c r="L1447" s="182">
        <f t="shared" si="89"/>
        <v>0</v>
      </c>
      <c r="M1447" s="183">
        <f t="shared" si="90"/>
        <v>0</v>
      </c>
      <c r="N1447" s="182">
        <f t="shared" si="91"/>
        <v>0</v>
      </c>
      <c r="Q1447" s="186"/>
    </row>
    <row r="1448" spans="1:17" ht="12" customHeight="1" x14ac:dyDescent="0.2">
      <c r="A1448" s="188" t="s">
        <v>2719</v>
      </c>
      <c r="B1448" s="188" t="s">
        <v>2720</v>
      </c>
      <c r="C1448" s="190" t="s">
        <v>159</v>
      </c>
      <c r="D1448" s="189">
        <v>168.79</v>
      </c>
      <c r="E1448" s="188" t="s">
        <v>2713</v>
      </c>
      <c r="F1448" s="188" t="s">
        <v>2714</v>
      </c>
      <c r="G1448" s="188" t="s">
        <v>2703</v>
      </c>
      <c r="H1448" s="188" t="s">
        <v>3408</v>
      </c>
      <c r="I1448" s="181">
        <f>SUMIFS(STIMA!$O$2:$O$48,STIMA!$G$2:$G$48,EP!I$1,STIMA!$E$2:$E$48,EP!$A1448)</f>
        <v>0</v>
      </c>
      <c r="J1448" s="182">
        <f t="shared" si="88"/>
        <v>0</v>
      </c>
      <c r="K1448" s="181">
        <f>SUMIFS(STIMA!$O$2:$O$48,STIMA!$G$2:$G$48,EP!K$1,STIMA!$E$2:$E$48,EP!$A1448)</f>
        <v>0</v>
      </c>
      <c r="L1448" s="182">
        <f t="shared" si="89"/>
        <v>0</v>
      </c>
      <c r="M1448" s="183">
        <f t="shared" si="90"/>
        <v>0</v>
      </c>
      <c r="N1448" s="182">
        <f t="shared" si="91"/>
        <v>0</v>
      </c>
      <c r="Q1448" s="186"/>
    </row>
    <row r="1449" spans="1:17" ht="12" customHeight="1" x14ac:dyDescent="0.2">
      <c r="A1449" s="188" t="s">
        <v>2721</v>
      </c>
      <c r="B1449" s="188" t="s">
        <v>2722</v>
      </c>
      <c r="C1449" s="188" t="s">
        <v>176</v>
      </c>
      <c r="D1449" s="189">
        <v>40.99</v>
      </c>
      <c r="E1449" s="188" t="s">
        <v>2723</v>
      </c>
      <c r="F1449" s="188" t="s">
        <v>2724</v>
      </c>
      <c r="G1449" s="188" t="s">
        <v>2703</v>
      </c>
      <c r="H1449" s="188" t="s">
        <v>3408</v>
      </c>
      <c r="I1449" s="181">
        <f>SUMIFS(STIMA!$O$2:$O$48,STIMA!$G$2:$G$48,EP!I$1,STIMA!$E$2:$E$48,EP!$A1449)</f>
        <v>0</v>
      </c>
      <c r="J1449" s="182">
        <f t="shared" si="88"/>
        <v>0</v>
      </c>
      <c r="K1449" s="181">
        <f>SUMIFS(STIMA!$O$2:$O$48,STIMA!$G$2:$G$48,EP!K$1,STIMA!$E$2:$E$48,EP!$A1449)</f>
        <v>0</v>
      </c>
      <c r="L1449" s="182">
        <f t="shared" si="89"/>
        <v>0</v>
      </c>
      <c r="M1449" s="183">
        <f t="shared" si="90"/>
        <v>0</v>
      </c>
      <c r="N1449" s="182">
        <f t="shared" si="91"/>
        <v>0</v>
      </c>
      <c r="Q1449" s="186"/>
    </row>
    <row r="1450" spans="1:17" ht="12" customHeight="1" x14ac:dyDescent="0.2">
      <c r="A1450" s="188" t="s">
        <v>2725</v>
      </c>
      <c r="B1450" s="188" t="s">
        <v>2726</v>
      </c>
      <c r="C1450" s="188" t="s">
        <v>176</v>
      </c>
      <c r="D1450" s="189">
        <v>36.340000000000003</v>
      </c>
      <c r="E1450" s="188" t="s">
        <v>2727</v>
      </c>
      <c r="F1450" s="188" t="s">
        <v>2728</v>
      </c>
      <c r="G1450" s="188" t="s">
        <v>2703</v>
      </c>
      <c r="H1450" s="188" t="s">
        <v>3408</v>
      </c>
      <c r="I1450" s="181">
        <f>SUMIFS(STIMA!$O$2:$O$48,STIMA!$G$2:$G$48,EP!I$1,STIMA!$E$2:$E$48,EP!$A1450)</f>
        <v>0</v>
      </c>
      <c r="J1450" s="182">
        <f t="shared" si="88"/>
        <v>0</v>
      </c>
      <c r="K1450" s="181">
        <f>SUMIFS(STIMA!$O$2:$O$48,STIMA!$G$2:$G$48,EP!K$1,STIMA!$E$2:$E$48,EP!$A1450)</f>
        <v>0</v>
      </c>
      <c r="L1450" s="182">
        <f t="shared" si="89"/>
        <v>0</v>
      </c>
      <c r="M1450" s="183">
        <f t="shared" si="90"/>
        <v>0</v>
      </c>
      <c r="N1450" s="182">
        <f t="shared" si="91"/>
        <v>0</v>
      </c>
      <c r="Q1450" s="186"/>
    </row>
    <row r="1451" spans="1:17" ht="12" customHeight="1" x14ac:dyDescent="0.2">
      <c r="A1451" s="188" t="s">
        <v>2729</v>
      </c>
      <c r="B1451" s="188" t="s">
        <v>3674</v>
      </c>
      <c r="C1451" s="188"/>
      <c r="D1451" s="189">
        <v>0</v>
      </c>
      <c r="E1451" s="188" t="s">
        <v>2727</v>
      </c>
      <c r="F1451" s="188" t="s">
        <v>2730</v>
      </c>
      <c r="G1451" s="188" t="s">
        <v>2703</v>
      </c>
      <c r="H1451" s="188" t="s">
        <v>3363</v>
      </c>
      <c r="I1451" s="181">
        <f>SUMIFS(STIMA!$O$2:$O$48,STIMA!$G$2:$G$48,EP!I$1,STIMA!$E$2:$E$48,EP!$A1451)</f>
        <v>0</v>
      </c>
      <c r="J1451" s="182">
        <f t="shared" si="88"/>
        <v>0</v>
      </c>
      <c r="K1451" s="181">
        <f>SUMIFS(STIMA!$O$2:$O$48,STIMA!$G$2:$G$48,EP!K$1,STIMA!$E$2:$E$48,EP!$A1451)</f>
        <v>0</v>
      </c>
      <c r="L1451" s="182">
        <f t="shared" si="89"/>
        <v>0</v>
      </c>
      <c r="M1451" s="183">
        <f t="shared" si="90"/>
        <v>0</v>
      </c>
      <c r="N1451" s="182">
        <f t="shared" si="91"/>
        <v>0</v>
      </c>
      <c r="Q1451" s="186"/>
    </row>
    <row r="1452" spans="1:17" ht="12" customHeight="1" x14ac:dyDescent="0.2">
      <c r="A1452" s="188" t="s">
        <v>2731</v>
      </c>
      <c r="B1452" s="188" t="s">
        <v>2732</v>
      </c>
      <c r="C1452" s="188" t="s">
        <v>176</v>
      </c>
      <c r="D1452" s="189">
        <v>139.65</v>
      </c>
      <c r="E1452" s="188" t="s">
        <v>2727</v>
      </c>
      <c r="F1452" s="188" t="s">
        <v>2730</v>
      </c>
      <c r="G1452" s="188" t="s">
        <v>2703</v>
      </c>
      <c r="H1452" s="188" t="s">
        <v>3363</v>
      </c>
      <c r="I1452" s="181">
        <f>SUMIFS(STIMA!$O$2:$O$48,STIMA!$G$2:$G$48,EP!I$1,STIMA!$E$2:$E$48,EP!$A1452)</f>
        <v>0</v>
      </c>
      <c r="J1452" s="182">
        <f t="shared" si="88"/>
        <v>0</v>
      </c>
      <c r="K1452" s="181">
        <f>SUMIFS(STIMA!$O$2:$O$48,STIMA!$G$2:$G$48,EP!K$1,STIMA!$E$2:$E$48,EP!$A1452)</f>
        <v>0</v>
      </c>
      <c r="L1452" s="182">
        <f t="shared" si="89"/>
        <v>0</v>
      </c>
      <c r="M1452" s="183">
        <f t="shared" si="90"/>
        <v>0</v>
      </c>
      <c r="N1452" s="182">
        <f t="shared" si="91"/>
        <v>0</v>
      </c>
      <c r="Q1452" s="186"/>
    </row>
    <row r="1453" spans="1:17" ht="12" customHeight="1" x14ac:dyDescent="0.2">
      <c r="A1453" s="188" t="s">
        <v>2733</v>
      </c>
      <c r="B1453" s="188" t="s">
        <v>2734</v>
      </c>
      <c r="C1453" s="188"/>
      <c r="D1453" s="189">
        <v>0</v>
      </c>
      <c r="E1453" s="188" t="s">
        <v>2727</v>
      </c>
      <c r="F1453" s="188" t="s">
        <v>2735</v>
      </c>
      <c r="G1453" s="188" t="s">
        <v>2703</v>
      </c>
      <c r="H1453" s="188" t="s">
        <v>3363</v>
      </c>
      <c r="I1453" s="181">
        <f>SUMIFS(STIMA!$O$2:$O$48,STIMA!$G$2:$G$48,EP!I$1,STIMA!$E$2:$E$48,EP!$A1453)</f>
        <v>0</v>
      </c>
      <c r="J1453" s="182">
        <f t="shared" si="88"/>
        <v>0</v>
      </c>
      <c r="K1453" s="181">
        <f>SUMIFS(STIMA!$O$2:$O$48,STIMA!$G$2:$G$48,EP!K$1,STIMA!$E$2:$E$48,EP!$A1453)</f>
        <v>0</v>
      </c>
      <c r="L1453" s="182">
        <f t="shared" si="89"/>
        <v>0</v>
      </c>
      <c r="M1453" s="183">
        <f t="shared" si="90"/>
        <v>0</v>
      </c>
      <c r="N1453" s="182">
        <f t="shared" si="91"/>
        <v>0</v>
      </c>
      <c r="Q1453" s="186"/>
    </row>
    <row r="1454" spans="1:17" ht="12" customHeight="1" x14ac:dyDescent="0.2">
      <c r="A1454" s="188" t="s">
        <v>2736</v>
      </c>
      <c r="B1454" s="188" t="s">
        <v>2737</v>
      </c>
      <c r="C1454" s="188" t="s">
        <v>329</v>
      </c>
      <c r="D1454" s="189">
        <v>22.83</v>
      </c>
      <c r="E1454" s="188" t="s">
        <v>2727</v>
      </c>
      <c r="F1454" s="188" t="s">
        <v>2735</v>
      </c>
      <c r="G1454" s="188" t="s">
        <v>2703</v>
      </c>
      <c r="H1454" s="188" t="s">
        <v>3363</v>
      </c>
      <c r="I1454" s="181">
        <f>SUMIFS(STIMA!$O$2:$O$48,STIMA!$G$2:$G$48,EP!I$1,STIMA!$E$2:$E$48,EP!$A1454)</f>
        <v>0</v>
      </c>
      <c r="J1454" s="182">
        <f t="shared" si="88"/>
        <v>0</v>
      </c>
      <c r="K1454" s="181">
        <f>SUMIFS(STIMA!$O$2:$O$48,STIMA!$G$2:$G$48,EP!K$1,STIMA!$E$2:$E$48,EP!$A1454)</f>
        <v>0</v>
      </c>
      <c r="L1454" s="182">
        <f t="shared" si="89"/>
        <v>0</v>
      </c>
      <c r="M1454" s="183">
        <f t="shared" si="90"/>
        <v>0</v>
      </c>
      <c r="N1454" s="182">
        <f t="shared" si="91"/>
        <v>0</v>
      </c>
      <c r="Q1454" s="186"/>
    </row>
    <row r="1455" spans="1:17" ht="12" customHeight="1" x14ac:dyDescent="0.2">
      <c r="A1455" s="188" t="s">
        <v>2738</v>
      </c>
      <c r="B1455" s="188" t="s">
        <v>2739</v>
      </c>
      <c r="C1455" s="188" t="s">
        <v>329</v>
      </c>
      <c r="D1455" s="189">
        <v>11.4</v>
      </c>
      <c r="E1455" s="188" t="s">
        <v>2727</v>
      </c>
      <c r="F1455" s="188" t="s">
        <v>2735</v>
      </c>
      <c r="G1455" s="188" t="s">
        <v>2703</v>
      </c>
      <c r="H1455" s="188" t="s">
        <v>3408</v>
      </c>
      <c r="I1455" s="181">
        <f>SUMIFS(STIMA!$O$2:$O$48,STIMA!$G$2:$G$48,EP!I$1,STIMA!$E$2:$E$48,EP!$A1455)</f>
        <v>0</v>
      </c>
      <c r="J1455" s="182">
        <f t="shared" si="88"/>
        <v>0</v>
      </c>
      <c r="K1455" s="181">
        <f>SUMIFS(STIMA!$O$2:$O$48,STIMA!$G$2:$G$48,EP!K$1,STIMA!$E$2:$E$48,EP!$A1455)</f>
        <v>0</v>
      </c>
      <c r="L1455" s="182">
        <f t="shared" si="89"/>
        <v>0</v>
      </c>
      <c r="M1455" s="183">
        <f t="shared" si="90"/>
        <v>0</v>
      </c>
      <c r="N1455" s="182">
        <f t="shared" si="91"/>
        <v>0</v>
      </c>
      <c r="Q1455" s="186"/>
    </row>
    <row r="1456" spans="1:17" ht="12" customHeight="1" x14ac:dyDescent="0.2">
      <c r="A1456" s="188" t="s">
        <v>2740</v>
      </c>
      <c r="B1456" s="188" t="s">
        <v>2741</v>
      </c>
      <c r="C1456" s="188" t="s">
        <v>176</v>
      </c>
      <c r="D1456" s="189">
        <v>15.48</v>
      </c>
      <c r="E1456" s="188" t="s">
        <v>2742</v>
      </c>
      <c r="F1456" s="188" t="s">
        <v>2743</v>
      </c>
      <c r="G1456" s="188" t="s">
        <v>2703</v>
      </c>
      <c r="H1456" s="188" t="s">
        <v>3408</v>
      </c>
      <c r="I1456" s="181">
        <f>SUMIFS(STIMA!$O$2:$O$48,STIMA!$G$2:$G$48,EP!I$1,STIMA!$E$2:$E$48,EP!$A1456)</f>
        <v>0</v>
      </c>
      <c r="J1456" s="182">
        <f t="shared" si="88"/>
        <v>0</v>
      </c>
      <c r="K1456" s="181">
        <f>SUMIFS(STIMA!$O$2:$O$48,STIMA!$G$2:$G$48,EP!K$1,STIMA!$E$2:$E$48,EP!$A1456)</f>
        <v>0</v>
      </c>
      <c r="L1456" s="182">
        <f t="shared" si="89"/>
        <v>0</v>
      </c>
      <c r="M1456" s="183">
        <f t="shared" si="90"/>
        <v>0</v>
      </c>
      <c r="N1456" s="182">
        <f t="shared" si="91"/>
        <v>0</v>
      </c>
      <c r="Q1456" s="186"/>
    </row>
    <row r="1457" spans="1:17" ht="12" customHeight="1" x14ac:dyDescent="0.2">
      <c r="A1457" s="188" t="s">
        <v>2744</v>
      </c>
      <c r="B1457" s="188" t="s">
        <v>2745</v>
      </c>
      <c r="C1457" s="190"/>
      <c r="D1457" s="189">
        <v>0</v>
      </c>
      <c r="E1457" s="188" t="s">
        <v>2746</v>
      </c>
      <c r="F1457" s="188" t="s">
        <v>2747</v>
      </c>
      <c r="G1457" s="188" t="s">
        <v>2703</v>
      </c>
      <c r="H1457" s="188" t="s">
        <v>3363</v>
      </c>
      <c r="I1457" s="181">
        <f>SUMIFS(STIMA!$O$2:$O$48,STIMA!$G$2:$G$48,EP!I$1,STIMA!$E$2:$E$48,EP!$A1457)</f>
        <v>0</v>
      </c>
      <c r="J1457" s="182">
        <f t="shared" si="88"/>
        <v>0</v>
      </c>
      <c r="K1457" s="181">
        <f>SUMIFS(STIMA!$O$2:$O$48,STIMA!$G$2:$G$48,EP!K$1,STIMA!$E$2:$E$48,EP!$A1457)</f>
        <v>0</v>
      </c>
      <c r="L1457" s="182">
        <f t="shared" si="89"/>
        <v>0</v>
      </c>
      <c r="M1457" s="183">
        <f t="shared" si="90"/>
        <v>0</v>
      </c>
      <c r="N1457" s="182">
        <f t="shared" si="91"/>
        <v>0</v>
      </c>
      <c r="Q1457" s="186"/>
    </row>
    <row r="1458" spans="1:17" ht="12" customHeight="1" x14ac:dyDescent="0.2">
      <c r="A1458" s="188" t="s">
        <v>2748</v>
      </c>
      <c r="B1458" s="188" t="s">
        <v>2749</v>
      </c>
      <c r="C1458" s="188" t="s">
        <v>176</v>
      </c>
      <c r="D1458" s="189">
        <v>29.48</v>
      </c>
      <c r="E1458" s="188" t="s">
        <v>2746</v>
      </c>
      <c r="F1458" s="188" t="s">
        <v>2747</v>
      </c>
      <c r="G1458" s="188" t="s">
        <v>2703</v>
      </c>
      <c r="H1458" s="188" t="s">
        <v>3363</v>
      </c>
      <c r="I1458" s="181">
        <f>SUMIFS(STIMA!$O$2:$O$48,STIMA!$G$2:$G$48,EP!I$1,STIMA!$E$2:$E$48,EP!$A1458)</f>
        <v>0</v>
      </c>
      <c r="J1458" s="182">
        <f t="shared" si="88"/>
        <v>0</v>
      </c>
      <c r="K1458" s="181">
        <f>SUMIFS(STIMA!$O$2:$O$48,STIMA!$G$2:$G$48,EP!K$1,STIMA!$E$2:$E$48,EP!$A1458)</f>
        <v>0</v>
      </c>
      <c r="L1458" s="182">
        <f t="shared" si="89"/>
        <v>0</v>
      </c>
      <c r="M1458" s="183">
        <f t="shared" si="90"/>
        <v>0</v>
      </c>
      <c r="N1458" s="182">
        <f t="shared" si="91"/>
        <v>0</v>
      </c>
      <c r="Q1458" s="186"/>
    </row>
    <row r="1459" spans="1:17" ht="12" customHeight="1" x14ac:dyDescent="0.2">
      <c r="A1459" s="188" t="s">
        <v>2750</v>
      </c>
      <c r="B1459" s="188" t="s">
        <v>2751</v>
      </c>
      <c r="C1459" s="190"/>
      <c r="D1459" s="189">
        <v>0</v>
      </c>
      <c r="E1459" s="188" t="s">
        <v>2752</v>
      </c>
      <c r="F1459" s="188" t="s">
        <v>2753</v>
      </c>
      <c r="G1459" s="188" t="s">
        <v>2703</v>
      </c>
      <c r="H1459" s="188" t="s">
        <v>3363</v>
      </c>
      <c r="I1459" s="181">
        <f>SUMIFS(STIMA!$O$2:$O$48,STIMA!$G$2:$G$48,EP!I$1,STIMA!$E$2:$E$48,EP!$A1459)</f>
        <v>0</v>
      </c>
      <c r="J1459" s="182">
        <f t="shared" si="88"/>
        <v>0</v>
      </c>
      <c r="K1459" s="181">
        <f>SUMIFS(STIMA!$O$2:$O$48,STIMA!$G$2:$G$48,EP!K$1,STIMA!$E$2:$E$48,EP!$A1459)</f>
        <v>0</v>
      </c>
      <c r="L1459" s="182">
        <f t="shared" si="89"/>
        <v>0</v>
      </c>
      <c r="M1459" s="183">
        <f t="shared" si="90"/>
        <v>0</v>
      </c>
      <c r="N1459" s="182">
        <f t="shared" si="91"/>
        <v>0</v>
      </c>
      <c r="Q1459" s="186"/>
    </row>
    <row r="1460" spans="1:17" ht="12" customHeight="1" x14ac:dyDescent="0.2">
      <c r="A1460" s="188" t="s">
        <v>2754</v>
      </c>
      <c r="B1460" s="188" t="s">
        <v>2755</v>
      </c>
      <c r="C1460" s="188" t="s">
        <v>176</v>
      </c>
      <c r="D1460" s="189">
        <v>9.0500000000000007</v>
      </c>
      <c r="E1460" s="188" t="s">
        <v>2752</v>
      </c>
      <c r="F1460" s="188" t="s">
        <v>2753</v>
      </c>
      <c r="G1460" s="188" t="s">
        <v>2703</v>
      </c>
      <c r="H1460" s="188" t="s">
        <v>3363</v>
      </c>
      <c r="I1460" s="181">
        <f>SUMIFS(STIMA!$O$2:$O$48,STIMA!$G$2:$G$48,EP!I$1,STIMA!$E$2:$E$48,EP!$A1460)</f>
        <v>0</v>
      </c>
      <c r="J1460" s="182">
        <f t="shared" si="88"/>
        <v>0</v>
      </c>
      <c r="K1460" s="181">
        <f>SUMIFS(STIMA!$O$2:$O$48,STIMA!$G$2:$G$48,EP!K$1,STIMA!$E$2:$E$48,EP!$A1460)</f>
        <v>0</v>
      </c>
      <c r="L1460" s="182">
        <f t="shared" si="89"/>
        <v>0</v>
      </c>
      <c r="M1460" s="183">
        <f t="shared" si="90"/>
        <v>0</v>
      </c>
      <c r="N1460" s="182">
        <f t="shared" si="91"/>
        <v>0</v>
      </c>
      <c r="Q1460" s="186"/>
    </row>
    <row r="1461" spans="1:17" ht="12" customHeight="1" x14ac:dyDescent="0.2">
      <c r="A1461" s="188" t="s">
        <v>2756</v>
      </c>
      <c r="B1461" s="188" t="s">
        <v>2757</v>
      </c>
      <c r="C1461" s="190"/>
      <c r="D1461" s="189">
        <v>0</v>
      </c>
      <c r="E1461" s="188" t="s">
        <v>2758</v>
      </c>
      <c r="F1461" s="188" t="s">
        <v>2759</v>
      </c>
      <c r="G1461" s="188" t="s">
        <v>2703</v>
      </c>
      <c r="H1461" s="188" t="s">
        <v>3363</v>
      </c>
      <c r="I1461" s="181">
        <f>SUMIFS(STIMA!$O$2:$O$48,STIMA!$G$2:$G$48,EP!I$1,STIMA!$E$2:$E$48,EP!$A1461)</f>
        <v>0</v>
      </c>
      <c r="J1461" s="182">
        <f t="shared" si="88"/>
        <v>0</v>
      </c>
      <c r="K1461" s="181">
        <f>SUMIFS(STIMA!$O$2:$O$48,STIMA!$G$2:$G$48,EP!K$1,STIMA!$E$2:$E$48,EP!$A1461)</f>
        <v>0</v>
      </c>
      <c r="L1461" s="182">
        <f t="shared" si="89"/>
        <v>0</v>
      </c>
      <c r="M1461" s="183">
        <f t="shared" si="90"/>
        <v>0</v>
      </c>
      <c r="N1461" s="182">
        <f t="shared" si="91"/>
        <v>0</v>
      </c>
      <c r="Q1461" s="186"/>
    </row>
    <row r="1462" spans="1:17" ht="12" customHeight="1" x14ac:dyDescent="0.2">
      <c r="A1462" s="188" t="s">
        <v>2760</v>
      </c>
      <c r="B1462" s="188" t="s">
        <v>2761</v>
      </c>
      <c r="C1462" s="188" t="s">
        <v>176</v>
      </c>
      <c r="D1462" s="189">
        <v>9.11</v>
      </c>
      <c r="E1462" s="188" t="s">
        <v>2758</v>
      </c>
      <c r="F1462" s="188" t="s">
        <v>2759</v>
      </c>
      <c r="G1462" s="188" t="s">
        <v>2703</v>
      </c>
      <c r="H1462" s="188" t="s">
        <v>3363</v>
      </c>
      <c r="I1462" s="181">
        <f>SUMIFS(STIMA!$O$2:$O$48,STIMA!$G$2:$G$48,EP!I$1,STIMA!$E$2:$E$48,EP!$A1462)</f>
        <v>0</v>
      </c>
      <c r="J1462" s="182">
        <f t="shared" si="88"/>
        <v>0</v>
      </c>
      <c r="K1462" s="181">
        <f>SUMIFS(STIMA!$O$2:$O$48,STIMA!$G$2:$G$48,EP!K$1,STIMA!$E$2:$E$48,EP!$A1462)</f>
        <v>0</v>
      </c>
      <c r="L1462" s="182">
        <f t="shared" si="89"/>
        <v>0</v>
      </c>
      <c r="M1462" s="183">
        <f t="shared" si="90"/>
        <v>0</v>
      </c>
      <c r="N1462" s="182">
        <f t="shared" si="91"/>
        <v>0</v>
      </c>
      <c r="Q1462" s="186"/>
    </row>
    <row r="1463" spans="1:17" ht="12" customHeight="1" x14ac:dyDescent="0.2">
      <c r="A1463" s="188" t="s">
        <v>2762</v>
      </c>
      <c r="B1463" s="188" t="s">
        <v>3675</v>
      </c>
      <c r="C1463" s="188"/>
      <c r="D1463" s="189">
        <v>32.47</v>
      </c>
      <c r="E1463" s="188" t="s">
        <v>2763</v>
      </c>
      <c r="F1463" s="188" t="s">
        <v>2764</v>
      </c>
      <c r="G1463" s="188" t="s">
        <v>2703</v>
      </c>
      <c r="H1463" s="188" t="s">
        <v>3363</v>
      </c>
      <c r="I1463" s="181">
        <f>SUMIFS(STIMA!$O$2:$O$48,STIMA!$G$2:$G$48,EP!I$1,STIMA!$E$2:$E$48,EP!$A1463)</f>
        <v>0</v>
      </c>
      <c r="J1463" s="182">
        <f t="shared" si="88"/>
        <v>0</v>
      </c>
      <c r="K1463" s="181">
        <f>SUMIFS(STIMA!$O$2:$O$48,STIMA!$G$2:$G$48,EP!K$1,STIMA!$E$2:$E$48,EP!$A1463)</f>
        <v>0</v>
      </c>
      <c r="L1463" s="182">
        <f t="shared" si="89"/>
        <v>0</v>
      </c>
      <c r="M1463" s="183">
        <f t="shared" si="90"/>
        <v>0</v>
      </c>
      <c r="N1463" s="182">
        <f t="shared" si="91"/>
        <v>0</v>
      </c>
      <c r="Q1463" s="186"/>
    </row>
    <row r="1464" spans="1:17" ht="12" customHeight="1" x14ac:dyDescent="0.2">
      <c r="A1464" s="188" t="s">
        <v>2765</v>
      </c>
      <c r="B1464" s="188" t="s">
        <v>3676</v>
      </c>
      <c r="C1464" s="188" t="s">
        <v>176</v>
      </c>
      <c r="D1464" s="189">
        <v>48.89</v>
      </c>
      <c r="E1464" s="188" t="s">
        <v>2763</v>
      </c>
      <c r="F1464" s="188" t="s">
        <v>2766</v>
      </c>
      <c r="G1464" s="188" t="s">
        <v>2703</v>
      </c>
      <c r="H1464" s="188" t="s">
        <v>3363</v>
      </c>
      <c r="I1464" s="181">
        <f>SUMIFS(STIMA!$O$2:$O$48,STIMA!$G$2:$G$48,EP!I$1,STIMA!$E$2:$E$48,EP!$A1464)</f>
        <v>0</v>
      </c>
      <c r="J1464" s="182">
        <f t="shared" si="88"/>
        <v>0</v>
      </c>
      <c r="K1464" s="181">
        <f>SUMIFS(STIMA!$O$2:$O$48,STIMA!$G$2:$G$48,EP!K$1,STIMA!$E$2:$E$48,EP!$A1464)</f>
        <v>0</v>
      </c>
      <c r="L1464" s="182">
        <f t="shared" si="89"/>
        <v>0</v>
      </c>
      <c r="M1464" s="183">
        <f t="shared" si="90"/>
        <v>0</v>
      </c>
      <c r="N1464" s="182">
        <f t="shared" si="91"/>
        <v>0</v>
      </c>
      <c r="Q1464" s="186"/>
    </row>
    <row r="1465" spans="1:17" ht="12" customHeight="1" x14ac:dyDescent="0.2">
      <c r="A1465" s="188" t="s">
        <v>2767</v>
      </c>
      <c r="B1465" s="188" t="s">
        <v>2768</v>
      </c>
      <c r="C1465" s="188" t="s">
        <v>176</v>
      </c>
      <c r="D1465" s="189">
        <v>22.09</v>
      </c>
      <c r="E1465" s="188" t="s">
        <v>2763</v>
      </c>
      <c r="F1465" s="188" t="s">
        <v>2769</v>
      </c>
      <c r="G1465" s="188" t="s">
        <v>2703</v>
      </c>
      <c r="H1465" s="188" t="s">
        <v>3408</v>
      </c>
      <c r="I1465" s="181">
        <f>SUMIFS(STIMA!$O$2:$O$48,STIMA!$G$2:$G$48,EP!I$1,STIMA!$E$2:$E$48,EP!$A1465)</f>
        <v>0</v>
      </c>
      <c r="J1465" s="182">
        <f t="shared" si="88"/>
        <v>0</v>
      </c>
      <c r="K1465" s="181">
        <f>SUMIFS(STIMA!$O$2:$O$48,STIMA!$G$2:$G$48,EP!K$1,STIMA!$E$2:$E$48,EP!$A1465)</f>
        <v>0</v>
      </c>
      <c r="L1465" s="182">
        <f t="shared" si="89"/>
        <v>0</v>
      </c>
      <c r="M1465" s="183">
        <f t="shared" si="90"/>
        <v>0</v>
      </c>
      <c r="N1465" s="182">
        <f t="shared" si="91"/>
        <v>0</v>
      </c>
      <c r="Q1465" s="186"/>
    </row>
    <row r="1466" spans="1:17" ht="12" customHeight="1" x14ac:dyDescent="0.2">
      <c r="A1466" s="188" t="s">
        <v>2770</v>
      </c>
      <c r="B1466" s="188" t="s">
        <v>3677</v>
      </c>
      <c r="C1466" s="188" t="s">
        <v>176</v>
      </c>
      <c r="D1466" s="189">
        <v>28.08</v>
      </c>
      <c r="E1466" s="188" t="s">
        <v>2771</v>
      </c>
      <c r="F1466" s="188" t="s">
        <v>2772</v>
      </c>
      <c r="G1466" s="188" t="s">
        <v>2703</v>
      </c>
      <c r="H1466" s="188" t="s">
        <v>3408</v>
      </c>
      <c r="I1466" s="181">
        <f>SUMIFS(STIMA!$O$2:$O$48,STIMA!$G$2:$G$48,EP!I$1,STIMA!$E$2:$E$48,EP!$A1466)</f>
        <v>0</v>
      </c>
      <c r="J1466" s="182">
        <f t="shared" si="88"/>
        <v>0</v>
      </c>
      <c r="K1466" s="181">
        <f>SUMIFS(STIMA!$O$2:$O$48,STIMA!$G$2:$G$48,EP!K$1,STIMA!$E$2:$E$48,EP!$A1466)</f>
        <v>0</v>
      </c>
      <c r="L1466" s="182">
        <f t="shared" si="89"/>
        <v>0</v>
      </c>
      <c r="M1466" s="183">
        <f t="shared" si="90"/>
        <v>0</v>
      </c>
      <c r="N1466" s="182">
        <f t="shared" si="91"/>
        <v>0</v>
      </c>
      <c r="Q1466" s="186"/>
    </row>
    <row r="1467" spans="1:17" ht="12" customHeight="1" x14ac:dyDescent="0.2">
      <c r="A1467" s="188" t="s">
        <v>2773</v>
      </c>
      <c r="B1467" s="188" t="s">
        <v>2774</v>
      </c>
      <c r="C1467" s="188" t="s">
        <v>176</v>
      </c>
      <c r="D1467" s="189">
        <v>68.069999999999993</v>
      </c>
      <c r="E1467" s="188" t="s">
        <v>2771</v>
      </c>
      <c r="F1467" s="188" t="s">
        <v>2775</v>
      </c>
      <c r="G1467" s="188" t="s">
        <v>2703</v>
      </c>
      <c r="H1467" s="188" t="s">
        <v>3363</v>
      </c>
      <c r="I1467" s="181">
        <f>SUMIFS(STIMA!$O$2:$O$48,STIMA!$G$2:$G$48,EP!I$1,STIMA!$E$2:$E$48,EP!$A1467)</f>
        <v>0</v>
      </c>
      <c r="J1467" s="182">
        <f t="shared" si="88"/>
        <v>0</v>
      </c>
      <c r="K1467" s="181">
        <f>SUMIFS(STIMA!$O$2:$O$48,STIMA!$G$2:$G$48,EP!K$1,STIMA!$E$2:$E$48,EP!$A1467)</f>
        <v>0</v>
      </c>
      <c r="L1467" s="182">
        <f t="shared" si="89"/>
        <v>0</v>
      </c>
      <c r="M1467" s="183">
        <f t="shared" si="90"/>
        <v>0</v>
      </c>
      <c r="N1467" s="182">
        <f t="shared" si="91"/>
        <v>0</v>
      </c>
      <c r="Q1467" s="186"/>
    </row>
    <row r="1468" spans="1:17" ht="12" customHeight="1" x14ac:dyDescent="0.2">
      <c r="A1468" s="188" t="s">
        <v>2776</v>
      </c>
      <c r="B1468" s="188" t="s">
        <v>2777</v>
      </c>
      <c r="C1468" s="190"/>
      <c r="D1468" s="189">
        <v>0</v>
      </c>
      <c r="E1468" s="188" t="s">
        <v>2771</v>
      </c>
      <c r="F1468" s="188" t="s">
        <v>2778</v>
      </c>
      <c r="G1468" s="188" t="s">
        <v>2703</v>
      </c>
      <c r="H1468" s="188" t="s">
        <v>3363</v>
      </c>
      <c r="I1468" s="181">
        <f>SUMIFS(STIMA!$O$2:$O$48,STIMA!$G$2:$G$48,EP!I$1,STIMA!$E$2:$E$48,EP!$A1468)</f>
        <v>0</v>
      </c>
      <c r="J1468" s="182">
        <f t="shared" si="88"/>
        <v>0</v>
      </c>
      <c r="K1468" s="181">
        <f>SUMIFS(STIMA!$O$2:$O$48,STIMA!$G$2:$G$48,EP!K$1,STIMA!$E$2:$E$48,EP!$A1468)</f>
        <v>0</v>
      </c>
      <c r="L1468" s="182">
        <f t="shared" si="89"/>
        <v>0</v>
      </c>
      <c r="M1468" s="183">
        <f t="shared" si="90"/>
        <v>0</v>
      </c>
      <c r="N1468" s="182">
        <f t="shared" si="91"/>
        <v>0</v>
      </c>
      <c r="Q1468" s="186"/>
    </row>
    <row r="1469" spans="1:17" ht="12" customHeight="1" x14ac:dyDescent="0.2">
      <c r="A1469" s="188" t="s">
        <v>2779</v>
      </c>
      <c r="B1469" s="188" t="s">
        <v>2780</v>
      </c>
      <c r="C1469" s="188" t="s">
        <v>176</v>
      </c>
      <c r="D1469" s="189">
        <v>94.16</v>
      </c>
      <c r="E1469" s="188" t="s">
        <v>2771</v>
      </c>
      <c r="F1469" s="188" t="s">
        <v>2778</v>
      </c>
      <c r="G1469" s="188" t="s">
        <v>2703</v>
      </c>
      <c r="H1469" s="188" t="s">
        <v>3363</v>
      </c>
      <c r="I1469" s="181">
        <f>SUMIFS(STIMA!$O$2:$O$48,STIMA!$G$2:$G$48,EP!I$1,STIMA!$E$2:$E$48,EP!$A1469)</f>
        <v>0</v>
      </c>
      <c r="J1469" s="182">
        <f t="shared" si="88"/>
        <v>0</v>
      </c>
      <c r="K1469" s="181">
        <f>SUMIFS(STIMA!$O$2:$O$48,STIMA!$G$2:$G$48,EP!K$1,STIMA!$E$2:$E$48,EP!$A1469)</f>
        <v>0</v>
      </c>
      <c r="L1469" s="182">
        <f t="shared" si="89"/>
        <v>0</v>
      </c>
      <c r="M1469" s="183">
        <f t="shared" si="90"/>
        <v>0</v>
      </c>
      <c r="N1469" s="182">
        <f t="shared" si="91"/>
        <v>0</v>
      </c>
      <c r="Q1469" s="186"/>
    </row>
    <row r="1470" spans="1:17" ht="12" customHeight="1" x14ac:dyDescent="0.2">
      <c r="A1470" s="188" t="s">
        <v>2781</v>
      </c>
      <c r="B1470" s="188" t="s">
        <v>3678</v>
      </c>
      <c r="C1470" s="188" t="s">
        <v>329</v>
      </c>
      <c r="D1470" s="189">
        <v>28.51</v>
      </c>
      <c r="E1470" s="188" t="s">
        <v>2771</v>
      </c>
      <c r="F1470" s="188" t="s">
        <v>2778</v>
      </c>
      <c r="G1470" s="188" t="s">
        <v>2703</v>
      </c>
      <c r="H1470" s="188" t="s">
        <v>3363</v>
      </c>
      <c r="I1470" s="181">
        <f>SUMIFS(STIMA!$O$2:$O$48,STIMA!$G$2:$G$48,EP!I$1,STIMA!$E$2:$E$48,EP!$A1470)</f>
        <v>0</v>
      </c>
      <c r="J1470" s="182">
        <f t="shared" si="88"/>
        <v>0</v>
      </c>
      <c r="K1470" s="181">
        <f>SUMIFS(STIMA!$O$2:$O$48,STIMA!$G$2:$G$48,EP!K$1,STIMA!$E$2:$E$48,EP!$A1470)</f>
        <v>0</v>
      </c>
      <c r="L1470" s="182">
        <f t="shared" si="89"/>
        <v>0</v>
      </c>
      <c r="M1470" s="183">
        <f t="shared" si="90"/>
        <v>0</v>
      </c>
      <c r="N1470" s="182">
        <f t="shared" si="91"/>
        <v>0</v>
      </c>
      <c r="Q1470" s="186"/>
    </row>
    <row r="1471" spans="1:17" ht="12" customHeight="1" x14ac:dyDescent="0.2">
      <c r="A1471" s="188" t="s">
        <v>2782</v>
      </c>
      <c r="B1471" s="188" t="s">
        <v>2783</v>
      </c>
      <c r="C1471" s="188" t="s">
        <v>329</v>
      </c>
      <c r="D1471" s="189">
        <v>0</v>
      </c>
      <c r="E1471" s="188" t="s">
        <v>2771</v>
      </c>
      <c r="F1471" s="188" t="s">
        <v>2778</v>
      </c>
      <c r="G1471" s="188" t="s">
        <v>2703</v>
      </c>
      <c r="H1471" s="188" t="s">
        <v>3363</v>
      </c>
      <c r="I1471" s="181">
        <f>SUMIFS(STIMA!$O$2:$O$48,STIMA!$G$2:$G$48,EP!I$1,STIMA!$E$2:$E$48,EP!$A1471)</f>
        <v>0</v>
      </c>
      <c r="J1471" s="182">
        <f t="shared" si="88"/>
        <v>0</v>
      </c>
      <c r="K1471" s="181">
        <f>SUMIFS(STIMA!$O$2:$O$48,STIMA!$G$2:$G$48,EP!K$1,STIMA!$E$2:$E$48,EP!$A1471)</f>
        <v>0</v>
      </c>
      <c r="L1471" s="182">
        <f t="shared" si="89"/>
        <v>0</v>
      </c>
      <c r="M1471" s="183">
        <f t="shared" si="90"/>
        <v>0</v>
      </c>
      <c r="N1471" s="182">
        <f t="shared" si="91"/>
        <v>0</v>
      </c>
      <c r="Q1471" s="186"/>
    </row>
    <row r="1472" spans="1:17" ht="12" customHeight="1" x14ac:dyDescent="0.2">
      <c r="A1472" s="188" t="s">
        <v>2784</v>
      </c>
      <c r="B1472" s="188" t="s">
        <v>2785</v>
      </c>
      <c r="C1472" s="190" t="s">
        <v>329</v>
      </c>
      <c r="D1472" s="189">
        <v>31.89</v>
      </c>
      <c r="E1472" s="188" t="s">
        <v>2771</v>
      </c>
      <c r="F1472" s="188" t="s">
        <v>2778</v>
      </c>
      <c r="G1472" s="188" t="s">
        <v>2703</v>
      </c>
      <c r="H1472" s="188" t="s">
        <v>3363</v>
      </c>
      <c r="I1472" s="181">
        <f>SUMIFS(STIMA!$O$2:$O$48,STIMA!$G$2:$G$48,EP!I$1,STIMA!$E$2:$E$48,EP!$A1472)</f>
        <v>0</v>
      </c>
      <c r="J1472" s="182">
        <f t="shared" si="88"/>
        <v>0</v>
      </c>
      <c r="K1472" s="181">
        <f>SUMIFS(STIMA!$O$2:$O$48,STIMA!$G$2:$G$48,EP!K$1,STIMA!$E$2:$E$48,EP!$A1472)</f>
        <v>0</v>
      </c>
      <c r="L1472" s="182">
        <f t="shared" si="89"/>
        <v>0</v>
      </c>
      <c r="M1472" s="183">
        <f t="shared" si="90"/>
        <v>0</v>
      </c>
      <c r="N1472" s="182">
        <f t="shared" si="91"/>
        <v>0</v>
      </c>
      <c r="Q1472" s="186"/>
    </row>
    <row r="1473" spans="1:17" ht="12" customHeight="1" x14ac:dyDescent="0.2">
      <c r="A1473" s="188" t="s">
        <v>2786</v>
      </c>
      <c r="B1473" s="188" t="s">
        <v>2787</v>
      </c>
      <c r="C1473" s="188"/>
      <c r="D1473" s="189">
        <v>0</v>
      </c>
      <c r="E1473" s="188" t="s">
        <v>2788</v>
      </c>
      <c r="F1473" s="188" t="s">
        <v>2789</v>
      </c>
      <c r="G1473" s="188" t="s">
        <v>2703</v>
      </c>
      <c r="H1473" s="188" t="s">
        <v>3363</v>
      </c>
      <c r="I1473" s="181">
        <f>SUMIFS(STIMA!$O$2:$O$48,STIMA!$G$2:$G$48,EP!I$1,STIMA!$E$2:$E$48,EP!$A1473)</f>
        <v>0</v>
      </c>
      <c r="J1473" s="182">
        <f t="shared" si="88"/>
        <v>0</v>
      </c>
      <c r="K1473" s="181">
        <f>SUMIFS(STIMA!$O$2:$O$48,STIMA!$G$2:$G$48,EP!K$1,STIMA!$E$2:$E$48,EP!$A1473)</f>
        <v>0</v>
      </c>
      <c r="L1473" s="182">
        <f t="shared" si="89"/>
        <v>0</v>
      </c>
      <c r="M1473" s="183">
        <f t="shared" si="90"/>
        <v>0</v>
      </c>
      <c r="N1473" s="182">
        <f t="shared" si="91"/>
        <v>0</v>
      </c>
      <c r="Q1473" s="186"/>
    </row>
    <row r="1474" spans="1:17" ht="12" customHeight="1" x14ac:dyDescent="0.2">
      <c r="A1474" s="188" t="s">
        <v>2790</v>
      </c>
      <c r="B1474" s="188" t="s">
        <v>2791</v>
      </c>
      <c r="C1474" s="190" t="s">
        <v>427</v>
      </c>
      <c r="D1474" s="189">
        <v>436.88</v>
      </c>
      <c r="E1474" s="188" t="s">
        <v>2788</v>
      </c>
      <c r="F1474" s="188" t="s">
        <v>2789</v>
      </c>
      <c r="G1474" s="188" t="s">
        <v>2703</v>
      </c>
      <c r="H1474" s="188" t="s">
        <v>3363</v>
      </c>
      <c r="I1474" s="181">
        <f>SUMIFS(STIMA!$O$2:$O$48,STIMA!$G$2:$G$48,EP!I$1,STIMA!$E$2:$E$48,EP!$A1474)</f>
        <v>0</v>
      </c>
      <c r="J1474" s="182">
        <f t="shared" ref="J1474:J1537" si="92">I1474/$J$1</f>
        <v>0</v>
      </c>
      <c r="K1474" s="181">
        <f>SUMIFS(STIMA!$O$2:$O$48,STIMA!$G$2:$G$48,EP!K$1,STIMA!$E$2:$E$48,EP!$A1474)</f>
        <v>0</v>
      </c>
      <c r="L1474" s="182">
        <f t="shared" ref="L1474:L1537" si="93">K1474/$L$1</f>
        <v>0</v>
      </c>
      <c r="M1474" s="183">
        <f t="shared" ref="M1474:M1537" si="94">I1474+K1474</f>
        <v>0</v>
      </c>
      <c r="N1474" s="182">
        <f t="shared" ref="N1474:N1537" si="95">M1474/$N$1</f>
        <v>0</v>
      </c>
      <c r="Q1474" s="186"/>
    </row>
    <row r="1475" spans="1:17" ht="12" customHeight="1" x14ac:dyDescent="0.2">
      <c r="A1475" s="188" t="s">
        <v>2792</v>
      </c>
      <c r="B1475" s="188" t="s">
        <v>2793</v>
      </c>
      <c r="C1475" s="188" t="s">
        <v>427</v>
      </c>
      <c r="D1475" s="189">
        <v>513.85</v>
      </c>
      <c r="E1475" s="188" t="s">
        <v>2788</v>
      </c>
      <c r="F1475" s="188" t="s">
        <v>2789</v>
      </c>
      <c r="G1475" s="188" t="s">
        <v>2703</v>
      </c>
      <c r="H1475" s="188" t="s">
        <v>3363</v>
      </c>
      <c r="I1475" s="181">
        <f>SUMIFS(STIMA!$O$2:$O$48,STIMA!$G$2:$G$48,EP!I$1,STIMA!$E$2:$E$48,EP!$A1475)</f>
        <v>0</v>
      </c>
      <c r="J1475" s="182">
        <f t="shared" si="92"/>
        <v>0</v>
      </c>
      <c r="K1475" s="181">
        <f>SUMIFS(STIMA!$O$2:$O$48,STIMA!$G$2:$G$48,EP!K$1,STIMA!$E$2:$E$48,EP!$A1475)</f>
        <v>0</v>
      </c>
      <c r="L1475" s="182">
        <f t="shared" si="93"/>
        <v>0</v>
      </c>
      <c r="M1475" s="183">
        <f t="shared" si="94"/>
        <v>0</v>
      </c>
      <c r="N1475" s="182">
        <f t="shared" si="95"/>
        <v>0</v>
      </c>
      <c r="Q1475" s="186"/>
    </row>
    <row r="1476" spans="1:17" ht="12" customHeight="1" x14ac:dyDescent="0.2">
      <c r="A1476" s="188" t="s">
        <v>2794</v>
      </c>
      <c r="B1476" s="188" t="s">
        <v>2795</v>
      </c>
      <c r="C1476" s="190" t="s">
        <v>427</v>
      </c>
      <c r="D1476" s="189">
        <v>192.04</v>
      </c>
      <c r="E1476" s="188" t="s">
        <v>2788</v>
      </c>
      <c r="F1476" s="188" t="s">
        <v>2789</v>
      </c>
      <c r="G1476" s="188" t="s">
        <v>2703</v>
      </c>
      <c r="H1476" s="188" t="s">
        <v>3363</v>
      </c>
      <c r="I1476" s="181">
        <f>SUMIFS(STIMA!$O$2:$O$48,STIMA!$G$2:$G$48,EP!I$1,STIMA!$E$2:$E$48,EP!$A1476)</f>
        <v>0</v>
      </c>
      <c r="J1476" s="182">
        <f t="shared" si="92"/>
        <v>0</v>
      </c>
      <c r="K1476" s="181">
        <f>SUMIFS(STIMA!$O$2:$O$48,STIMA!$G$2:$G$48,EP!K$1,STIMA!$E$2:$E$48,EP!$A1476)</f>
        <v>0</v>
      </c>
      <c r="L1476" s="182">
        <f t="shared" si="93"/>
        <v>0</v>
      </c>
      <c r="M1476" s="183">
        <f t="shared" si="94"/>
        <v>0</v>
      </c>
      <c r="N1476" s="182">
        <f t="shared" si="95"/>
        <v>0</v>
      </c>
      <c r="Q1476" s="186"/>
    </row>
    <row r="1477" spans="1:17" ht="12" customHeight="1" x14ac:dyDescent="0.2">
      <c r="A1477" s="188" t="s">
        <v>2796</v>
      </c>
      <c r="B1477" s="188" t="s">
        <v>2797</v>
      </c>
      <c r="C1477" s="188" t="s">
        <v>176</v>
      </c>
      <c r="D1477" s="189">
        <v>237.23</v>
      </c>
      <c r="E1477" s="188" t="s">
        <v>2788</v>
      </c>
      <c r="F1477" s="188" t="s">
        <v>2798</v>
      </c>
      <c r="G1477" s="188" t="s">
        <v>2703</v>
      </c>
      <c r="H1477" s="188" t="s">
        <v>3408</v>
      </c>
      <c r="I1477" s="181">
        <f>SUMIFS(STIMA!$O$2:$O$48,STIMA!$G$2:$G$48,EP!I$1,STIMA!$E$2:$E$48,EP!$A1477)</f>
        <v>0</v>
      </c>
      <c r="J1477" s="182">
        <f t="shared" si="92"/>
        <v>0</v>
      </c>
      <c r="K1477" s="181">
        <f>SUMIFS(STIMA!$O$2:$O$48,STIMA!$G$2:$G$48,EP!K$1,STIMA!$E$2:$E$48,EP!$A1477)</f>
        <v>0</v>
      </c>
      <c r="L1477" s="182">
        <f t="shared" si="93"/>
        <v>0</v>
      </c>
      <c r="M1477" s="183">
        <f t="shared" si="94"/>
        <v>0</v>
      </c>
      <c r="N1477" s="182">
        <f t="shared" si="95"/>
        <v>0</v>
      </c>
      <c r="Q1477" s="186"/>
    </row>
    <row r="1478" spans="1:17" ht="12" customHeight="1" x14ac:dyDescent="0.2">
      <c r="A1478" s="188" t="s">
        <v>2799</v>
      </c>
      <c r="B1478" s="188" t="s">
        <v>2800</v>
      </c>
      <c r="C1478" s="190" t="s">
        <v>176</v>
      </c>
      <c r="D1478" s="189">
        <v>3</v>
      </c>
      <c r="E1478" s="188" t="s">
        <v>2801</v>
      </c>
      <c r="F1478" s="188" t="s">
        <v>2802</v>
      </c>
      <c r="G1478" s="188" t="s">
        <v>2703</v>
      </c>
      <c r="H1478" s="188" t="s">
        <v>3408</v>
      </c>
      <c r="I1478" s="181">
        <f>SUMIFS(STIMA!$O$2:$O$48,STIMA!$G$2:$G$48,EP!I$1,STIMA!$E$2:$E$48,EP!$A1478)</f>
        <v>0</v>
      </c>
      <c r="J1478" s="182">
        <f t="shared" si="92"/>
        <v>0</v>
      </c>
      <c r="K1478" s="181">
        <f>SUMIFS(STIMA!$O$2:$O$48,STIMA!$G$2:$G$48,EP!K$1,STIMA!$E$2:$E$48,EP!$A1478)</f>
        <v>0</v>
      </c>
      <c r="L1478" s="182">
        <f t="shared" si="93"/>
        <v>0</v>
      </c>
      <c r="M1478" s="183">
        <f t="shared" si="94"/>
        <v>0</v>
      </c>
      <c r="N1478" s="182">
        <f t="shared" si="95"/>
        <v>0</v>
      </c>
      <c r="Q1478" s="186"/>
    </row>
    <row r="1479" spans="1:17" ht="12" customHeight="1" x14ac:dyDescent="0.2">
      <c r="A1479" s="188" t="s">
        <v>2803</v>
      </c>
      <c r="B1479" s="188" t="s">
        <v>2804</v>
      </c>
      <c r="C1479" s="188"/>
      <c r="D1479" s="189">
        <v>0</v>
      </c>
      <c r="E1479" s="188" t="s">
        <v>2801</v>
      </c>
      <c r="F1479" s="188" t="s">
        <v>2805</v>
      </c>
      <c r="G1479" s="188" t="s">
        <v>2703</v>
      </c>
      <c r="H1479" s="188" t="s">
        <v>3363</v>
      </c>
      <c r="I1479" s="181">
        <f>SUMIFS(STIMA!$O$2:$O$48,STIMA!$G$2:$G$48,EP!I$1,STIMA!$E$2:$E$48,EP!$A1479)</f>
        <v>0</v>
      </c>
      <c r="J1479" s="182">
        <f t="shared" si="92"/>
        <v>0</v>
      </c>
      <c r="K1479" s="181">
        <f>SUMIFS(STIMA!$O$2:$O$48,STIMA!$G$2:$G$48,EP!K$1,STIMA!$E$2:$E$48,EP!$A1479)</f>
        <v>0</v>
      </c>
      <c r="L1479" s="182">
        <f t="shared" si="93"/>
        <v>0</v>
      </c>
      <c r="M1479" s="183">
        <f t="shared" si="94"/>
        <v>0</v>
      </c>
      <c r="N1479" s="182">
        <f t="shared" si="95"/>
        <v>0</v>
      </c>
      <c r="Q1479" s="186"/>
    </row>
    <row r="1480" spans="1:17" ht="12" customHeight="1" x14ac:dyDescent="0.2">
      <c r="A1480" s="188" t="s">
        <v>2806</v>
      </c>
      <c r="B1480" s="188" t="s">
        <v>2807</v>
      </c>
      <c r="C1480" s="188" t="s">
        <v>176</v>
      </c>
      <c r="D1480" s="189">
        <v>8.26</v>
      </c>
      <c r="E1480" s="188" t="s">
        <v>2801</v>
      </c>
      <c r="F1480" s="188" t="s">
        <v>2805</v>
      </c>
      <c r="G1480" s="188" t="s">
        <v>2703</v>
      </c>
      <c r="H1480" s="188" t="s">
        <v>3363</v>
      </c>
      <c r="I1480" s="181">
        <f>SUMIFS(STIMA!$O$2:$O$48,STIMA!$G$2:$G$48,EP!I$1,STIMA!$E$2:$E$48,EP!$A1480)</f>
        <v>0</v>
      </c>
      <c r="J1480" s="182">
        <f t="shared" si="92"/>
        <v>0</v>
      </c>
      <c r="K1480" s="181">
        <f>SUMIFS(STIMA!$O$2:$O$48,STIMA!$G$2:$G$48,EP!K$1,STIMA!$E$2:$E$48,EP!$A1480)</f>
        <v>0</v>
      </c>
      <c r="L1480" s="182">
        <f t="shared" si="93"/>
        <v>0</v>
      </c>
      <c r="M1480" s="183">
        <f t="shared" si="94"/>
        <v>0</v>
      </c>
      <c r="N1480" s="182">
        <f t="shared" si="95"/>
        <v>0</v>
      </c>
      <c r="Q1480" s="186"/>
    </row>
    <row r="1481" spans="1:17" ht="12" customHeight="1" x14ac:dyDescent="0.2">
      <c r="A1481" s="188" t="s">
        <v>2808</v>
      </c>
      <c r="B1481" s="188" t="s">
        <v>2809</v>
      </c>
      <c r="C1481" s="190"/>
      <c r="D1481" s="189">
        <v>0</v>
      </c>
      <c r="E1481" s="188" t="s">
        <v>2810</v>
      </c>
      <c r="F1481" s="188" t="s">
        <v>2811</v>
      </c>
      <c r="G1481" s="188" t="s">
        <v>2703</v>
      </c>
      <c r="H1481" s="188" t="s">
        <v>3408</v>
      </c>
      <c r="I1481" s="181">
        <f>SUMIFS(STIMA!$O$2:$O$48,STIMA!$G$2:$G$48,EP!I$1,STIMA!$E$2:$E$48,EP!$A1481)</f>
        <v>0</v>
      </c>
      <c r="J1481" s="182">
        <f t="shared" si="92"/>
        <v>0</v>
      </c>
      <c r="K1481" s="181">
        <f>SUMIFS(STIMA!$O$2:$O$48,STIMA!$G$2:$G$48,EP!K$1,STIMA!$E$2:$E$48,EP!$A1481)</f>
        <v>0</v>
      </c>
      <c r="L1481" s="182">
        <f t="shared" si="93"/>
        <v>0</v>
      </c>
      <c r="M1481" s="183">
        <f t="shared" si="94"/>
        <v>0</v>
      </c>
      <c r="N1481" s="182">
        <f t="shared" si="95"/>
        <v>0</v>
      </c>
      <c r="Q1481" s="186"/>
    </row>
    <row r="1482" spans="1:17" ht="12" customHeight="1" x14ac:dyDescent="0.2">
      <c r="A1482" s="188" t="s">
        <v>2812</v>
      </c>
      <c r="B1482" s="188" t="s">
        <v>2813</v>
      </c>
      <c r="C1482" s="188" t="s">
        <v>427</v>
      </c>
      <c r="D1482" s="189">
        <v>937.3</v>
      </c>
      <c r="E1482" s="188" t="s">
        <v>2810</v>
      </c>
      <c r="F1482" s="188" t="s">
        <v>2811</v>
      </c>
      <c r="G1482" s="188" t="s">
        <v>2703</v>
      </c>
      <c r="H1482" s="188" t="s">
        <v>3408</v>
      </c>
      <c r="I1482" s="181">
        <f>SUMIFS(STIMA!$O$2:$O$48,STIMA!$G$2:$G$48,EP!I$1,STIMA!$E$2:$E$48,EP!$A1482)</f>
        <v>0</v>
      </c>
      <c r="J1482" s="182">
        <f t="shared" si="92"/>
        <v>0</v>
      </c>
      <c r="K1482" s="181">
        <f>SUMIFS(STIMA!$O$2:$O$48,STIMA!$G$2:$G$48,EP!K$1,STIMA!$E$2:$E$48,EP!$A1482)</f>
        <v>0</v>
      </c>
      <c r="L1482" s="182">
        <f t="shared" si="93"/>
        <v>0</v>
      </c>
      <c r="M1482" s="183">
        <f t="shared" si="94"/>
        <v>0</v>
      </c>
      <c r="N1482" s="182">
        <f t="shared" si="95"/>
        <v>0</v>
      </c>
      <c r="Q1482" s="186"/>
    </row>
    <row r="1483" spans="1:17" ht="12" customHeight="1" x14ac:dyDescent="0.2">
      <c r="A1483" s="188" t="s">
        <v>2814</v>
      </c>
      <c r="B1483" s="188" t="s">
        <v>2815</v>
      </c>
      <c r="C1483" s="188" t="s">
        <v>176</v>
      </c>
      <c r="D1483" s="189">
        <v>30.98</v>
      </c>
      <c r="E1483" s="188" t="s">
        <v>2816</v>
      </c>
      <c r="F1483" s="188" t="s">
        <v>2817</v>
      </c>
      <c r="G1483" s="188" t="s">
        <v>2703</v>
      </c>
      <c r="H1483" s="188" t="s">
        <v>3408</v>
      </c>
      <c r="I1483" s="181">
        <f>SUMIFS(STIMA!$O$2:$O$48,STIMA!$G$2:$G$48,EP!I$1,STIMA!$E$2:$E$48,EP!$A1483)</f>
        <v>0</v>
      </c>
      <c r="J1483" s="182">
        <f t="shared" si="92"/>
        <v>0</v>
      </c>
      <c r="K1483" s="181">
        <f>SUMIFS(STIMA!$O$2:$O$48,STIMA!$G$2:$G$48,EP!K$1,STIMA!$E$2:$E$48,EP!$A1483)</f>
        <v>0</v>
      </c>
      <c r="L1483" s="182">
        <f t="shared" si="93"/>
        <v>0</v>
      </c>
      <c r="M1483" s="183">
        <f t="shared" si="94"/>
        <v>0</v>
      </c>
      <c r="N1483" s="182">
        <f t="shared" si="95"/>
        <v>0</v>
      </c>
      <c r="Q1483" s="186"/>
    </row>
    <row r="1484" spans="1:17" ht="12" customHeight="1" x14ac:dyDescent="0.2">
      <c r="A1484" s="188" t="s">
        <v>2818</v>
      </c>
      <c r="B1484" s="188" t="s">
        <v>2819</v>
      </c>
      <c r="C1484" s="190"/>
      <c r="D1484" s="189"/>
      <c r="E1484" s="188" t="s">
        <v>2821</v>
      </c>
      <c r="F1484" s="188" t="s">
        <v>2822</v>
      </c>
      <c r="G1484" s="188" t="s">
        <v>2820</v>
      </c>
      <c r="H1484" s="188" t="s">
        <v>3319</v>
      </c>
      <c r="I1484" s="181">
        <f>SUMIFS(STIMA!$O$2:$O$48,STIMA!$G$2:$G$48,EP!I$1,STIMA!$E$2:$E$48,EP!$A1484)</f>
        <v>0</v>
      </c>
      <c r="J1484" s="182">
        <f t="shared" si="92"/>
        <v>0</v>
      </c>
      <c r="K1484" s="181">
        <f>SUMIFS(STIMA!$O$2:$O$48,STIMA!$G$2:$G$48,EP!K$1,STIMA!$E$2:$E$48,EP!$A1484)</f>
        <v>0</v>
      </c>
      <c r="L1484" s="182">
        <f t="shared" si="93"/>
        <v>0</v>
      </c>
      <c r="M1484" s="183">
        <f t="shared" si="94"/>
        <v>0</v>
      </c>
      <c r="N1484" s="182">
        <f t="shared" si="95"/>
        <v>0</v>
      </c>
      <c r="Q1484" s="186"/>
    </row>
    <row r="1485" spans="1:17" ht="12" customHeight="1" x14ac:dyDescent="0.2">
      <c r="A1485" s="188" t="s">
        <v>2823</v>
      </c>
      <c r="B1485" s="188" t="s">
        <v>2824</v>
      </c>
      <c r="C1485" s="188" t="s">
        <v>159</v>
      </c>
      <c r="D1485" s="189">
        <v>9.5</v>
      </c>
      <c r="E1485" s="188" t="s">
        <v>2821</v>
      </c>
      <c r="F1485" s="188" t="s">
        <v>2822</v>
      </c>
      <c r="G1485" s="188" t="s">
        <v>2820</v>
      </c>
      <c r="H1485" s="188" t="s">
        <v>3319</v>
      </c>
      <c r="I1485" s="181">
        <f>SUMIFS(STIMA!$O$2:$O$48,STIMA!$G$2:$G$48,EP!I$1,STIMA!$E$2:$E$48,EP!$A1485)</f>
        <v>0</v>
      </c>
      <c r="J1485" s="182">
        <f t="shared" si="92"/>
        <v>0</v>
      </c>
      <c r="K1485" s="181">
        <f>SUMIFS(STIMA!$O$2:$O$48,STIMA!$G$2:$G$48,EP!K$1,STIMA!$E$2:$E$48,EP!$A1485)</f>
        <v>0</v>
      </c>
      <c r="L1485" s="182">
        <f t="shared" si="93"/>
        <v>0</v>
      </c>
      <c r="M1485" s="183">
        <f t="shared" si="94"/>
        <v>0</v>
      </c>
      <c r="N1485" s="182">
        <f t="shared" si="95"/>
        <v>0</v>
      </c>
      <c r="Q1485" s="186"/>
    </row>
    <row r="1486" spans="1:17" ht="12" customHeight="1" x14ac:dyDescent="0.2">
      <c r="A1486" s="188" t="s">
        <v>2825</v>
      </c>
      <c r="B1486" s="188" t="s">
        <v>2826</v>
      </c>
      <c r="C1486" s="188" t="s">
        <v>159</v>
      </c>
      <c r="D1486" s="189">
        <v>0.85</v>
      </c>
      <c r="E1486" s="188" t="s">
        <v>2821</v>
      </c>
      <c r="F1486" s="188" t="s">
        <v>2822</v>
      </c>
      <c r="G1486" s="188" t="s">
        <v>2820</v>
      </c>
      <c r="H1486" s="188" t="s">
        <v>3319</v>
      </c>
      <c r="I1486" s="181">
        <f>SUMIFS(STIMA!$O$2:$O$48,STIMA!$G$2:$G$48,EP!I$1,STIMA!$E$2:$E$48,EP!$A1486)</f>
        <v>0</v>
      </c>
      <c r="J1486" s="182">
        <f t="shared" si="92"/>
        <v>0</v>
      </c>
      <c r="K1486" s="181">
        <f>SUMIFS(STIMA!$O$2:$O$48,STIMA!$G$2:$G$48,EP!K$1,STIMA!$E$2:$E$48,EP!$A1486)</f>
        <v>0</v>
      </c>
      <c r="L1486" s="182">
        <f t="shared" si="93"/>
        <v>0</v>
      </c>
      <c r="M1486" s="183">
        <f t="shared" si="94"/>
        <v>0</v>
      </c>
      <c r="N1486" s="182">
        <f t="shared" si="95"/>
        <v>0</v>
      </c>
      <c r="Q1486" s="186"/>
    </row>
    <row r="1487" spans="1:17" ht="12" customHeight="1" x14ac:dyDescent="0.2">
      <c r="A1487" s="188" t="s">
        <v>2827</v>
      </c>
      <c r="B1487" s="188" t="s">
        <v>3679</v>
      </c>
      <c r="C1487" s="190"/>
      <c r="D1487" s="189"/>
      <c r="E1487" s="188" t="s">
        <v>2821</v>
      </c>
      <c r="F1487" s="188" t="s">
        <v>2828</v>
      </c>
      <c r="G1487" s="188" t="s">
        <v>2820</v>
      </c>
      <c r="H1487" s="188" t="s">
        <v>3319</v>
      </c>
      <c r="I1487" s="181">
        <f>SUMIFS(STIMA!$O$2:$O$48,STIMA!$G$2:$G$48,EP!I$1,STIMA!$E$2:$E$48,EP!$A1487)</f>
        <v>0</v>
      </c>
      <c r="J1487" s="182">
        <f t="shared" si="92"/>
        <v>0</v>
      </c>
      <c r="K1487" s="181">
        <f>SUMIFS(STIMA!$O$2:$O$48,STIMA!$G$2:$G$48,EP!K$1,STIMA!$E$2:$E$48,EP!$A1487)</f>
        <v>0</v>
      </c>
      <c r="L1487" s="182">
        <f t="shared" si="93"/>
        <v>0</v>
      </c>
      <c r="M1487" s="183">
        <f t="shared" si="94"/>
        <v>0</v>
      </c>
      <c r="N1487" s="182">
        <f t="shared" si="95"/>
        <v>0</v>
      </c>
      <c r="Q1487" s="186"/>
    </row>
    <row r="1488" spans="1:17" ht="12" customHeight="1" x14ac:dyDescent="0.2">
      <c r="A1488" s="188" t="s">
        <v>2829</v>
      </c>
      <c r="B1488" s="188" t="s">
        <v>2824</v>
      </c>
      <c r="C1488" s="188" t="s">
        <v>427</v>
      </c>
      <c r="D1488" s="189">
        <v>334.3</v>
      </c>
      <c r="E1488" s="188" t="s">
        <v>2821</v>
      </c>
      <c r="F1488" s="188" t="s">
        <v>2828</v>
      </c>
      <c r="G1488" s="188" t="s">
        <v>2820</v>
      </c>
      <c r="H1488" s="188" t="s">
        <v>3319</v>
      </c>
      <c r="I1488" s="181">
        <f>SUMIFS(STIMA!$O$2:$O$48,STIMA!$G$2:$G$48,EP!I$1,STIMA!$E$2:$E$48,EP!$A1488)</f>
        <v>0</v>
      </c>
      <c r="J1488" s="182">
        <f t="shared" si="92"/>
        <v>0</v>
      </c>
      <c r="K1488" s="181">
        <f>SUMIFS(STIMA!$O$2:$O$48,STIMA!$G$2:$G$48,EP!K$1,STIMA!$E$2:$E$48,EP!$A1488)</f>
        <v>0</v>
      </c>
      <c r="L1488" s="182">
        <f t="shared" si="93"/>
        <v>0</v>
      </c>
      <c r="M1488" s="183">
        <f t="shared" si="94"/>
        <v>0</v>
      </c>
      <c r="N1488" s="182">
        <f t="shared" si="95"/>
        <v>0</v>
      </c>
      <c r="Q1488" s="186"/>
    </row>
    <row r="1489" spans="1:17" ht="12" customHeight="1" x14ac:dyDescent="0.2">
      <c r="A1489" s="188" t="s">
        <v>2830</v>
      </c>
      <c r="B1489" s="188" t="s">
        <v>2826</v>
      </c>
      <c r="C1489" s="188" t="s">
        <v>427</v>
      </c>
      <c r="D1489" s="189">
        <v>150.9</v>
      </c>
      <c r="E1489" s="188" t="s">
        <v>2821</v>
      </c>
      <c r="F1489" s="188" t="s">
        <v>2828</v>
      </c>
      <c r="G1489" s="188" t="s">
        <v>2820</v>
      </c>
      <c r="H1489" s="188" t="s">
        <v>3319</v>
      </c>
      <c r="I1489" s="181">
        <f>SUMIFS(STIMA!$O$2:$O$48,STIMA!$G$2:$G$48,EP!I$1,STIMA!$E$2:$E$48,EP!$A1489)</f>
        <v>0</v>
      </c>
      <c r="J1489" s="182">
        <f t="shared" si="92"/>
        <v>0</v>
      </c>
      <c r="K1489" s="181">
        <f>SUMIFS(STIMA!$O$2:$O$48,STIMA!$G$2:$G$48,EP!K$1,STIMA!$E$2:$E$48,EP!$A1489)</f>
        <v>0</v>
      </c>
      <c r="L1489" s="182">
        <f t="shared" si="93"/>
        <v>0</v>
      </c>
      <c r="M1489" s="183">
        <f t="shared" si="94"/>
        <v>0</v>
      </c>
      <c r="N1489" s="182">
        <f t="shared" si="95"/>
        <v>0</v>
      </c>
      <c r="Q1489" s="186"/>
    </row>
    <row r="1490" spans="1:17" ht="12" customHeight="1" x14ac:dyDescent="0.2">
      <c r="A1490" s="188" t="s">
        <v>2831</v>
      </c>
      <c r="B1490" s="188" t="s">
        <v>2832</v>
      </c>
      <c r="C1490" s="190"/>
      <c r="D1490" s="189"/>
      <c r="E1490" s="188" t="s">
        <v>2821</v>
      </c>
      <c r="F1490" s="188" t="s">
        <v>2828</v>
      </c>
      <c r="G1490" s="188" t="s">
        <v>2820</v>
      </c>
      <c r="H1490" s="188" t="s">
        <v>3319</v>
      </c>
      <c r="I1490" s="181">
        <f>SUMIFS(STIMA!$O$2:$O$48,STIMA!$G$2:$G$48,EP!I$1,STIMA!$E$2:$E$48,EP!$A1490)</f>
        <v>0</v>
      </c>
      <c r="J1490" s="182">
        <f t="shared" si="92"/>
        <v>0</v>
      </c>
      <c r="K1490" s="181">
        <f>SUMIFS(STIMA!$O$2:$O$48,STIMA!$G$2:$G$48,EP!K$1,STIMA!$E$2:$E$48,EP!$A1490)</f>
        <v>0</v>
      </c>
      <c r="L1490" s="182">
        <f t="shared" si="93"/>
        <v>0</v>
      </c>
      <c r="M1490" s="183">
        <f t="shared" si="94"/>
        <v>0</v>
      </c>
      <c r="N1490" s="182">
        <f t="shared" si="95"/>
        <v>0</v>
      </c>
      <c r="Q1490" s="186"/>
    </row>
    <row r="1491" spans="1:17" ht="12" customHeight="1" x14ac:dyDescent="0.2">
      <c r="A1491" s="188" t="s">
        <v>2833</v>
      </c>
      <c r="B1491" s="188" t="s">
        <v>2824</v>
      </c>
      <c r="C1491" s="188" t="s">
        <v>427</v>
      </c>
      <c r="D1491" s="189">
        <v>256.39999999999998</v>
      </c>
      <c r="E1491" s="188" t="s">
        <v>2821</v>
      </c>
      <c r="F1491" s="188" t="s">
        <v>2828</v>
      </c>
      <c r="G1491" s="188" t="s">
        <v>2820</v>
      </c>
      <c r="H1491" s="188" t="s">
        <v>3319</v>
      </c>
      <c r="I1491" s="181">
        <f>SUMIFS(STIMA!$O$2:$O$48,STIMA!$G$2:$G$48,EP!I$1,STIMA!$E$2:$E$48,EP!$A1491)</f>
        <v>0</v>
      </c>
      <c r="J1491" s="182">
        <f t="shared" si="92"/>
        <v>0</v>
      </c>
      <c r="K1491" s="181">
        <f>SUMIFS(STIMA!$O$2:$O$48,STIMA!$G$2:$G$48,EP!K$1,STIMA!$E$2:$E$48,EP!$A1491)</f>
        <v>0</v>
      </c>
      <c r="L1491" s="182">
        <f t="shared" si="93"/>
        <v>0</v>
      </c>
      <c r="M1491" s="183">
        <f t="shared" si="94"/>
        <v>0</v>
      </c>
      <c r="N1491" s="182">
        <f t="shared" si="95"/>
        <v>0</v>
      </c>
      <c r="Q1491" s="186"/>
    </row>
    <row r="1492" spans="1:17" ht="12" customHeight="1" x14ac:dyDescent="0.2">
      <c r="A1492" s="188" t="s">
        <v>2834</v>
      </c>
      <c r="B1492" s="188" t="s">
        <v>2826</v>
      </c>
      <c r="C1492" s="188" t="s">
        <v>427</v>
      </c>
      <c r="D1492" s="189">
        <v>26.26</v>
      </c>
      <c r="E1492" s="188" t="s">
        <v>2821</v>
      </c>
      <c r="F1492" s="188" t="s">
        <v>2828</v>
      </c>
      <c r="G1492" s="188" t="s">
        <v>2820</v>
      </c>
      <c r="H1492" s="188" t="s">
        <v>3319</v>
      </c>
      <c r="I1492" s="181">
        <f>SUMIFS(STIMA!$O$2:$O$48,STIMA!$G$2:$G$48,EP!I$1,STIMA!$E$2:$E$48,EP!$A1492)</f>
        <v>0</v>
      </c>
      <c r="J1492" s="182">
        <f t="shared" si="92"/>
        <v>0</v>
      </c>
      <c r="K1492" s="181">
        <f>SUMIFS(STIMA!$O$2:$O$48,STIMA!$G$2:$G$48,EP!K$1,STIMA!$E$2:$E$48,EP!$A1492)</f>
        <v>0</v>
      </c>
      <c r="L1492" s="182">
        <f t="shared" si="93"/>
        <v>0</v>
      </c>
      <c r="M1492" s="183">
        <f t="shared" si="94"/>
        <v>0</v>
      </c>
      <c r="N1492" s="182">
        <f t="shared" si="95"/>
        <v>0</v>
      </c>
      <c r="Q1492" s="186"/>
    </row>
    <row r="1493" spans="1:17" ht="12" customHeight="1" x14ac:dyDescent="0.2">
      <c r="A1493" s="188" t="s">
        <v>2835</v>
      </c>
      <c r="B1493" s="188" t="s">
        <v>2836</v>
      </c>
      <c r="C1493" s="188"/>
      <c r="D1493" s="189"/>
      <c r="E1493" s="188" t="s">
        <v>2821</v>
      </c>
      <c r="F1493" s="188" t="s">
        <v>2828</v>
      </c>
      <c r="G1493" s="188" t="s">
        <v>2820</v>
      </c>
      <c r="H1493" s="188" t="s">
        <v>3319</v>
      </c>
      <c r="I1493" s="181">
        <f>SUMIFS(STIMA!$O$2:$O$48,STIMA!$G$2:$G$48,EP!I$1,STIMA!$E$2:$E$48,EP!$A1493)</f>
        <v>0</v>
      </c>
      <c r="J1493" s="182">
        <f t="shared" si="92"/>
        <v>0</v>
      </c>
      <c r="K1493" s="181">
        <f>SUMIFS(STIMA!$O$2:$O$48,STIMA!$G$2:$G$48,EP!K$1,STIMA!$E$2:$E$48,EP!$A1493)</f>
        <v>0</v>
      </c>
      <c r="L1493" s="182">
        <f t="shared" si="93"/>
        <v>0</v>
      </c>
      <c r="M1493" s="183">
        <f t="shared" si="94"/>
        <v>0</v>
      </c>
      <c r="N1493" s="182">
        <f t="shared" si="95"/>
        <v>0</v>
      </c>
      <c r="Q1493" s="186"/>
    </row>
    <row r="1494" spans="1:17" ht="12" customHeight="1" x14ac:dyDescent="0.2">
      <c r="A1494" s="188" t="s">
        <v>2837</v>
      </c>
      <c r="B1494" s="188" t="s">
        <v>2824</v>
      </c>
      <c r="C1494" s="188" t="s">
        <v>427</v>
      </c>
      <c r="D1494" s="189">
        <v>289</v>
      </c>
      <c r="E1494" s="188" t="s">
        <v>2821</v>
      </c>
      <c r="F1494" s="188" t="s">
        <v>2828</v>
      </c>
      <c r="G1494" s="188" t="s">
        <v>2820</v>
      </c>
      <c r="H1494" s="188" t="s">
        <v>3319</v>
      </c>
      <c r="I1494" s="181">
        <f>SUMIFS(STIMA!$O$2:$O$48,STIMA!$G$2:$G$48,EP!I$1,STIMA!$E$2:$E$48,EP!$A1494)</f>
        <v>0</v>
      </c>
      <c r="J1494" s="182">
        <f t="shared" si="92"/>
        <v>0</v>
      </c>
      <c r="K1494" s="181">
        <f>SUMIFS(STIMA!$O$2:$O$48,STIMA!$G$2:$G$48,EP!K$1,STIMA!$E$2:$E$48,EP!$A1494)</f>
        <v>0</v>
      </c>
      <c r="L1494" s="182">
        <f t="shared" si="93"/>
        <v>0</v>
      </c>
      <c r="M1494" s="183">
        <f t="shared" si="94"/>
        <v>0</v>
      </c>
      <c r="N1494" s="182">
        <f t="shared" si="95"/>
        <v>0</v>
      </c>
      <c r="Q1494" s="186"/>
    </row>
    <row r="1495" spans="1:17" ht="12" customHeight="1" x14ac:dyDescent="0.2">
      <c r="A1495" s="188" t="s">
        <v>2838</v>
      </c>
      <c r="B1495" s="188" t="s">
        <v>2826</v>
      </c>
      <c r="C1495" s="190" t="s">
        <v>427</v>
      </c>
      <c r="D1495" s="189">
        <v>70.3</v>
      </c>
      <c r="E1495" s="188" t="s">
        <v>2821</v>
      </c>
      <c r="F1495" s="188" t="s">
        <v>2828</v>
      </c>
      <c r="G1495" s="188" t="s">
        <v>2820</v>
      </c>
      <c r="H1495" s="188" t="s">
        <v>3319</v>
      </c>
      <c r="I1495" s="181">
        <f>SUMIFS(STIMA!$O$2:$O$48,STIMA!$G$2:$G$48,EP!I$1,STIMA!$E$2:$E$48,EP!$A1495)</f>
        <v>0</v>
      </c>
      <c r="J1495" s="182">
        <f t="shared" si="92"/>
        <v>0</v>
      </c>
      <c r="K1495" s="181">
        <f>SUMIFS(STIMA!$O$2:$O$48,STIMA!$G$2:$G$48,EP!K$1,STIMA!$E$2:$E$48,EP!$A1495)</f>
        <v>0</v>
      </c>
      <c r="L1495" s="182">
        <f t="shared" si="93"/>
        <v>0</v>
      </c>
      <c r="M1495" s="183">
        <f t="shared" si="94"/>
        <v>0</v>
      </c>
      <c r="N1495" s="182">
        <f t="shared" si="95"/>
        <v>0</v>
      </c>
      <c r="Q1495" s="186"/>
    </row>
    <row r="1496" spans="1:17" ht="12" customHeight="1" x14ac:dyDescent="0.2">
      <c r="A1496" s="188" t="s">
        <v>3680</v>
      </c>
      <c r="B1496" s="188" t="s">
        <v>3681</v>
      </c>
      <c r="C1496" s="188"/>
      <c r="D1496" s="189"/>
      <c r="E1496" s="188" t="s">
        <v>2821</v>
      </c>
      <c r="F1496" s="188" t="s">
        <v>2839</v>
      </c>
      <c r="G1496" s="188" t="s">
        <v>2820</v>
      </c>
      <c r="H1496" s="188" t="s">
        <v>3319</v>
      </c>
      <c r="I1496" s="181">
        <f>SUMIFS(STIMA!$O$2:$O$48,STIMA!$G$2:$G$48,EP!I$1,STIMA!$E$2:$E$48,EP!$A1496)</f>
        <v>0</v>
      </c>
      <c r="J1496" s="182">
        <f t="shared" si="92"/>
        <v>0</v>
      </c>
      <c r="K1496" s="181">
        <f>SUMIFS(STIMA!$O$2:$O$48,STIMA!$G$2:$G$48,EP!K$1,STIMA!$E$2:$E$48,EP!$A1496)</f>
        <v>0</v>
      </c>
      <c r="L1496" s="182">
        <f t="shared" si="93"/>
        <v>0</v>
      </c>
      <c r="M1496" s="183">
        <f t="shared" si="94"/>
        <v>0</v>
      </c>
      <c r="N1496" s="182">
        <f t="shared" si="95"/>
        <v>0</v>
      </c>
      <c r="Q1496" s="186"/>
    </row>
    <row r="1497" spans="1:17" ht="12" customHeight="1" x14ac:dyDescent="0.2">
      <c r="A1497" s="188" t="s">
        <v>3682</v>
      </c>
      <c r="B1497" s="188" t="s">
        <v>2824</v>
      </c>
      <c r="C1497" s="188" t="s">
        <v>176</v>
      </c>
      <c r="D1497" s="189">
        <v>5.5</v>
      </c>
      <c r="E1497" s="188" t="s">
        <v>2821</v>
      </c>
      <c r="F1497" s="188" t="s">
        <v>2839</v>
      </c>
      <c r="G1497" s="188" t="s">
        <v>2820</v>
      </c>
      <c r="H1497" s="188" t="s">
        <v>3319</v>
      </c>
      <c r="I1497" s="181">
        <f>SUMIFS(STIMA!$O$2:$O$48,STIMA!$G$2:$G$48,EP!I$1,STIMA!$E$2:$E$48,EP!$A1497)</f>
        <v>0</v>
      </c>
      <c r="J1497" s="182">
        <f t="shared" si="92"/>
        <v>0</v>
      </c>
      <c r="K1497" s="181">
        <f>SUMIFS(STIMA!$O$2:$O$48,STIMA!$G$2:$G$48,EP!K$1,STIMA!$E$2:$E$48,EP!$A1497)</f>
        <v>0</v>
      </c>
      <c r="L1497" s="182">
        <f t="shared" si="93"/>
        <v>0</v>
      </c>
      <c r="M1497" s="183">
        <f t="shared" si="94"/>
        <v>0</v>
      </c>
      <c r="N1497" s="182">
        <f t="shared" si="95"/>
        <v>0</v>
      </c>
      <c r="Q1497" s="186"/>
    </row>
    <row r="1498" spans="1:17" ht="12" customHeight="1" x14ac:dyDescent="0.2">
      <c r="A1498" s="188" t="s">
        <v>3683</v>
      </c>
      <c r="B1498" s="188" t="s">
        <v>2826</v>
      </c>
      <c r="C1498" s="190" t="s">
        <v>176</v>
      </c>
      <c r="D1498" s="189">
        <v>0.62</v>
      </c>
      <c r="E1498" s="188" t="s">
        <v>2821</v>
      </c>
      <c r="F1498" s="188" t="s">
        <v>2839</v>
      </c>
      <c r="G1498" s="188" t="s">
        <v>2820</v>
      </c>
      <c r="H1498" s="188" t="s">
        <v>3319</v>
      </c>
      <c r="I1498" s="181">
        <f>SUMIFS(STIMA!$O$2:$O$48,STIMA!$G$2:$G$48,EP!I$1,STIMA!$E$2:$E$48,EP!$A1498)</f>
        <v>0</v>
      </c>
      <c r="J1498" s="182">
        <f t="shared" si="92"/>
        <v>0</v>
      </c>
      <c r="K1498" s="181">
        <f>SUMIFS(STIMA!$O$2:$O$48,STIMA!$G$2:$G$48,EP!K$1,STIMA!$E$2:$E$48,EP!$A1498)</f>
        <v>0</v>
      </c>
      <c r="L1498" s="182">
        <f t="shared" si="93"/>
        <v>0</v>
      </c>
      <c r="M1498" s="183">
        <f t="shared" si="94"/>
        <v>0</v>
      </c>
      <c r="N1498" s="182">
        <f t="shared" si="95"/>
        <v>0</v>
      </c>
      <c r="Q1498" s="186"/>
    </row>
    <row r="1499" spans="1:17" ht="12" customHeight="1" x14ac:dyDescent="0.2">
      <c r="A1499" s="188" t="s">
        <v>3684</v>
      </c>
      <c r="B1499" s="188" t="s">
        <v>3685</v>
      </c>
      <c r="C1499" s="188"/>
      <c r="D1499" s="189"/>
      <c r="E1499" s="188" t="s">
        <v>2821</v>
      </c>
      <c r="F1499" s="188" t="s">
        <v>2839</v>
      </c>
      <c r="G1499" s="188" t="s">
        <v>2820</v>
      </c>
      <c r="H1499" s="188" t="s">
        <v>3319</v>
      </c>
      <c r="I1499" s="181">
        <f>SUMIFS(STIMA!$O$2:$O$48,STIMA!$G$2:$G$48,EP!I$1,STIMA!$E$2:$E$48,EP!$A1499)</f>
        <v>0</v>
      </c>
      <c r="J1499" s="182">
        <f t="shared" si="92"/>
        <v>0</v>
      </c>
      <c r="K1499" s="181">
        <f>SUMIFS(STIMA!$O$2:$O$48,STIMA!$G$2:$G$48,EP!K$1,STIMA!$E$2:$E$48,EP!$A1499)</f>
        <v>0</v>
      </c>
      <c r="L1499" s="182">
        <f t="shared" si="93"/>
        <v>0</v>
      </c>
      <c r="M1499" s="183">
        <f t="shared" si="94"/>
        <v>0</v>
      </c>
      <c r="N1499" s="182">
        <f t="shared" si="95"/>
        <v>0</v>
      </c>
      <c r="Q1499" s="186"/>
    </row>
    <row r="1500" spans="1:17" ht="12" customHeight="1" x14ac:dyDescent="0.2">
      <c r="A1500" s="188" t="s">
        <v>3686</v>
      </c>
      <c r="B1500" s="188" t="s">
        <v>2824</v>
      </c>
      <c r="C1500" s="188" t="s">
        <v>176</v>
      </c>
      <c r="D1500" s="189">
        <v>16.25</v>
      </c>
      <c r="E1500" s="188" t="s">
        <v>2821</v>
      </c>
      <c r="F1500" s="188" t="s">
        <v>2839</v>
      </c>
      <c r="G1500" s="188" t="s">
        <v>2820</v>
      </c>
      <c r="H1500" s="188" t="s">
        <v>3319</v>
      </c>
      <c r="I1500" s="181">
        <f>SUMIFS(STIMA!$O$2:$O$48,STIMA!$G$2:$G$48,EP!I$1,STIMA!$E$2:$E$48,EP!$A1500)</f>
        <v>0</v>
      </c>
      <c r="J1500" s="182">
        <f t="shared" si="92"/>
        <v>0</v>
      </c>
      <c r="K1500" s="181">
        <f>SUMIFS(STIMA!$O$2:$O$48,STIMA!$G$2:$G$48,EP!K$1,STIMA!$E$2:$E$48,EP!$A1500)</f>
        <v>0</v>
      </c>
      <c r="L1500" s="182">
        <f t="shared" si="93"/>
        <v>0</v>
      </c>
      <c r="M1500" s="183">
        <f t="shared" si="94"/>
        <v>0</v>
      </c>
      <c r="N1500" s="182">
        <f t="shared" si="95"/>
        <v>0</v>
      </c>
      <c r="Q1500" s="186"/>
    </row>
    <row r="1501" spans="1:17" ht="12" customHeight="1" x14ac:dyDescent="0.2">
      <c r="A1501" s="188" t="s">
        <v>3687</v>
      </c>
      <c r="B1501" s="188" t="s">
        <v>2826</v>
      </c>
      <c r="C1501" s="188" t="s">
        <v>176</v>
      </c>
      <c r="D1501" s="189">
        <v>1.24</v>
      </c>
      <c r="E1501" s="188" t="s">
        <v>2821</v>
      </c>
      <c r="F1501" s="188" t="s">
        <v>2839</v>
      </c>
      <c r="G1501" s="188" t="s">
        <v>2820</v>
      </c>
      <c r="H1501" s="188" t="s">
        <v>3319</v>
      </c>
      <c r="I1501" s="181">
        <f>SUMIFS(STIMA!$O$2:$O$48,STIMA!$G$2:$G$48,EP!I$1,STIMA!$E$2:$E$48,EP!$A1501)</f>
        <v>0</v>
      </c>
      <c r="J1501" s="182">
        <f t="shared" si="92"/>
        <v>0</v>
      </c>
      <c r="K1501" s="181">
        <f>SUMIFS(STIMA!$O$2:$O$48,STIMA!$G$2:$G$48,EP!K$1,STIMA!$E$2:$E$48,EP!$A1501)</f>
        <v>0</v>
      </c>
      <c r="L1501" s="182">
        <f t="shared" si="93"/>
        <v>0</v>
      </c>
      <c r="M1501" s="183">
        <f t="shared" si="94"/>
        <v>0</v>
      </c>
      <c r="N1501" s="182">
        <f t="shared" si="95"/>
        <v>0</v>
      </c>
      <c r="Q1501" s="186"/>
    </row>
    <row r="1502" spans="1:17" ht="12" customHeight="1" x14ac:dyDescent="0.2">
      <c r="A1502" s="188" t="s">
        <v>2840</v>
      </c>
      <c r="B1502" s="188" t="s">
        <v>2841</v>
      </c>
      <c r="C1502" s="188"/>
      <c r="D1502" s="189"/>
      <c r="E1502" s="188" t="s">
        <v>2821</v>
      </c>
      <c r="F1502" s="188" t="s">
        <v>2842</v>
      </c>
      <c r="G1502" s="188" t="s">
        <v>2820</v>
      </c>
      <c r="H1502" s="188" t="s">
        <v>3319</v>
      </c>
      <c r="I1502" s="181">
        <f>SUMIFS(STIMA!$O$2:$O$48,STIMA!$G$2:$G$48,EP!I$1,STIMA!$E$2:$E$48,EP!$A1502)</f>
        <v>0</v>
      </c>
      <c r="J1502" s="182">
        <f t="shared" si="92"/>
        <v>0</v>
      </c>
      <c r="K1502" s="181">
        <f>SUMIFS(STIMA!$O$2:$O$48,STIMA!$G$2:$G$48,EP!K$1,STIMA!$E$2:$E$48,EP!$A1502)</f>
        <v>0</v>
      </c>
      <c r="L1502" s="182">
        <f t="shared" si="93"/>
        <v>0</v>
      </c>
      <c r="M1502" s="183">
        <f t="shared" si="94"/>
        <v>0</v>
      </c>
      <c r="N1502" s="182">
        <f t="shared" si="95"/>
        <v>0</v>
      </c>
      <c r="Q1502" s="186"/>
    </row>
    <row r="1503" spans="1:17" ht="12" customHeight="1" x14ac:dyDescent="0.2">
      <c r="A1503" s="188" t="s">
        <v>2843</v>
      </c>
      <c r="B1503" s="188" t="s">
        <v>2844</v>
      </c>
      <c r="C1503" s="190" t="s">
        <v>427</v>
      </c>
      <c r="D1503" s="189">
        <v>150</v>
      </c>
      <c r="E1503" s="188" t="s">
        <v>2821</v>
      </c>
      <c r="F1503" s="188" t="s">
        <v>2842</v>
      </c>
      <c r="G1503" s="188" t="s">
        <v>2820</v>
      </c>
      <c r="H1503" s="188" t="s">
        <v>3319</v>
      </c>
      <c r="I1503" s="181">
        <f>SUMIFS(STIMA!$O$2:$O$48,STIMA!$G$2:$G$48,EP!I$1,STIMA!$E$2:$E$48,EP!$A1503)</f>
        <v>0</v>
      </c>
      <c r="J1503" s="182">
        <f t="shared" si="92"/>
        <v>0</v>
      </c>
      <c r="K1503" s="181">
        <f>SUMIFS(STIMA!$O$2:$O$48,STIMA!$G$2:$G$48,EP!K$1,STIMA!$E$2:$E$48,EP!$A1503)</f>
        <v>0</v>
      </c>
      <c r="L1503" s="182">
        <f t="shared" si="93"/>
        <v>0</v>
      </c>
      <c r="M1503" s="183">
        <f t="shared" si="94"/>
        <v>0</v>
      </c>
      <c r="N1503" s="182">
        <f t="shared" si="95"/>
        <v>0</v>
      </c>
      <c r="Q1503" s="186"/>
    </row>
    <row r="1504" spans="1:17" ht="12" customHeight="1" x14ac:dyDescent="0.2">
      <c r="A1504" s="188" t="s">
        <v>2845</v>
      </c>
      <c r="B1504" s="188" t="s">
        <v>2846</v>
      </c>
      <c r="C1504" s="188" t="s">
        <v>427</v>
      </c>
      <c r="D1504" s="189">
        <v>60</v>
      </c>
      <c r="E1504" s="188" t="s">
        <v>2821</v>
      </c>
      <c r="F1504" s="188" t="s">
        <v>2842</v>
      </c>
      <c r="G1504" s="188" t="s">
        <v>2820</v>
      </c>
      <c r="H1504" s="188" t="s">
        <v>3319</v>
      </c>
      <c r="I1504" s="181">
        <f>SUMIFS(STIMA!$O$2:$O$48,STIMA!$G$2:$G$48,EP!I$1,STIMA!$E$2:$E$48,EP!$A1504)</f>
        <v>0</v>
      </c>
      <c r="J1504" s="182">
        <f t="shared" si="92"/>
        <v>0</v>
      </c>
      <c r="K1504" s="181">
        <f>SUMIFS(STIMA!$O$2:$O$48,STIMA!$G$2:$G$48,EP!K$1,STIMA!$E$2:$E$48,EP!$A1504)</f>
        <v>0</v>
      </c>
      <c r="L1504" s="182">
        <f t="shared" si="93"/>
        <v>0</v>
      </c>
      <c r="M1504" s="183">
        <f t="shared" si="94"/>
        <v>0</v>
      </c>
      <c r="N1504" s="182">
        <f t="shared" si="95"/>
        <v>0</v>
      </c>
      <c r="Q1504" s="186"/>
    </row>
    <row r="1505" spans="1:17" ht="12" customHeight="1" x14ac:dyDescent="0.2">
      <c r="A1505" s="188" t="s">
        <v>2847</v>
      </c>
      <c r="B1505" s="188" t="s">
        <v>2848</v>
      </c>
      <c r="C1505" s="188" t="s">
        <v>117</v>
      </c>
      <c r="D1505" s="189">
        <v>70.55</v>
      </c>
      <c r="E1505" s="188" t="s">
        <v>2821</v>
      </c>
      <c r="F1505" s="188" t="s">
        <v>2849</v>
      </c>
      <c r="G1505" s="188" t="s">
        <v>2820</v>
      </c>
      <c r="H1505" s="188" t="s">
        <v>3408</v>
      </c>
      <c r="I1505" s="181">
        <f>SUMIFS(STIMA!$O$2:$O$48,STIMA!$G$2:$G$48,EP!I$1,STIMA!$E$2:$E$48,EP!$A1505)</f>
        <v>0</v>
      </c>
      <c r="J1505" s="182">
        <f t="shared" si="92"/>
        <v>0</v>
      </c>
      <c r="K1505" s="181">
        <f>SUMIFS(STIMA!$O$2:$O$48,STIMA!$G$2:$G$48,EP!K$1,STIMA!$E$2:$E$48,EP!$A1505)</f>
        <v>0</v>
      </c>
      <c r="L1505" s="182">
        <f t="shared" si="93"/>
        <v>0</v>
      </c>
      <c r="M1505" s="183">
        <f t="shared" si="94"/>
        <v>0</v>
      </c>
      <c r="N1505" s="182">
        <f t="shared" si="95"/>
        <v>0</v>
      </c>
      <c r="Q1505" s="186"/>
    </row>
    <row r="1506" spans="1:17" ht="12" customHeight="1" x14ac:dyDescent="0.2">
      <c r="A1506" s="188" t="s">
        <v>2850</v>
      </c>
      <c r="B1506" s="188" t="s">
        <v>2851</v>
      </c>
      <c r="C1506" s="188" t="s">
        <v>117</v>
      </c>
      <c r="D1506" s="189">
        <v>38</v>
      </c>
      <c r="E1506" s="188" t="s">
        <v>2821</v>
      </c>
      <c r="F1506" s="188" t="s">
        <v>2849</v>
      </c>
      <c r="G1506" s="188" t="s">
        <v>2820</v>
      </c>
      <c r="H1506" s="188" t="s">
        <v>3363</v>
      </c>
      <c r="I1506" s="181">
        <f>SUMIFS(STIMA!$O$2:$O$48,STIMA!$G$2:$G$48,EP!I$1,STIMA!$E$2:$E$48,EP!$A1506)</f>
        <v>0</v>
      </c>
      <c r="J1506" s="182">
        <f t="shared" si="92"/>
        <v>0</v>
      </c>
      <c r="K1506" s="181">
        <f>SUMIFS(STIMA!$O$2:$O$48,STIMA!$G$2:$G$48,EP!K$1,STIMA!$E$2:$E$48,EP!$A1506)</f>
        <v>0</v>
      </c>
      <c r="L1506" s="182">
        <f t="shared" si="93"/>
        <v>0</v>
      </c>
      <c r="M1506" s="183">
        <f t="shared" si="94"/>
        <v>0</v>
      </c>
      <c r="N1506" s="182">
        <f t="shared" si="95"/>
        <v>0</v>
      </c>
      <c r="Q1506" s="186"/>
    </row>
    <row r="1507" spans="1:17" ht="12" customHeight="1" x14ac:dyDescent="0.2">
      <c r="A1507" s="188" t="s">
        <v>2852</v>
      </c>
      <c r="B1507" s="188" t="s">
        <v>2853</v>
      </c>
      <c r="C1507" s="190"/>
      <c r="D1507" s="189"/>
      <c r="E1507" s="188" t="s">
        <v>2821</v>
      </c>
      <c r="F1507" s="188" t="s">
        <v>2849</v>
      </c>
      <c r="G1507" s="188" t="s">
        <v>2820</v>
      </c>
      <c r="H1507" s="188" t="s">
        <v>3321</v>
      </c>
      <c r="I1507" s="181">
        <f>SUMIFS(STIMA!$O$2:$O$48,STIMA!$G$2:$G$48,EP!I$1,STIMA!$E$2:$E$48,EP!$A1507)</f>
        <v>0</v>
      </c>
      <c r="J1507" s="182">
        <f t="shared" si="92"/>
        <v>0</v>
      </c>
      <c r="K1507" s="181">
        <f>SUMIFS(STIMA!$O$2:$O$48,STIMA!$G$2:$G$48,EP!K$1,STIMA!$E$2:$E$48,EP!$A1507)</f>
        <v>0</v>
      </c>
      <c r="L1507" s="182">
        <f t="shared" si="93"/>
        <v>0</v>
      </c>
      <c r="M1507" s="183">
        <f t="shared" si="94"/>
        <v>0</v>
      </c>
      <c r="N1507" s="182">
        <f t="shared" si="95"/>
        <v>0</v>
      </c>
      <c r="Q1507" s="186"/>
    </row>
    <row r="1508" spans="1:17" ht="12" customHeight="1" x14ac:dyDescent="0.2">
      <c r="A1508" s="188" t="s">
        <v>2854</v>
      </c>
      <c r="B1508" s="188" t="s">
        <v>2855</v>
      </c>
      <c r="C1508" s="188" t="s">
        <v>39</v>
      </c>
      <c r="D1508" s="189">
        <v>29</v>
      </c>
      <c r="E1508" s="188" t="s">
        <v>2821</v>
      </c>
      <c r="F1508" s="188" t="s">
        <v>2849</v>
      </c>
      <c r="G1508" s="188" t="s">
        <v>2820</v>
      </c>
      <c r="H1508" s="188" t="s">
        <v>3321</v>
      </c>
      <c r="I1508" s="181">
        <f>SUMIFS(STIMA!$O$2:$O$48,STIMA!$G$2:$G$48,EP!I$1,STIMA!$E$2:$E$48,EP!$A1508)</f>
        <v>0</v>
      </c>
      <c r="J1508" s="182">
        <f t="shared" si="92"/>
        <v>0</v>
      </c>
      <c r="K1508" s="181">
        <f>SUMIFS(STIMA!$O$2:$O$48,STIMA!$G$2:$G$48,EP!K$1,STIMA!$E$2:$E$48,EP!$A1508)</f>
        <v>0</v>
      </c>
      <c r="L1508" s="182">
        <f t="shared" si="93"/>
        <v>0</v>
      </c>
      <c r="M1508" s="183">
        <f t="shared" si="94"/>
        <v>0</v>
      </c>
      <c r="N1508" s="182">
        <f t="shared" si="95"/>
        <v>0</v>
      </c>
      <c r="Q1508" s="186"/>
    </row>
    <row r="1509" spans="1:17" ht="12" customHeight="1" x14ac:dyDescent="0.2">
      <c r="A1509" s="188" t="s">
        <v>2856</v>
      </c>
      <c r="B1509" s="188" t="s">
        <v>2857</v>
      </c>
      <c r="C1509" s="188" t="s">
        <v>39</v>
      </c>
      <c r="D1509" s="189">
        <v>59.5</v>
      </c>
      <c r="E1509" s="188" t="s">
        <v>2821</v>
      </c>
      <c r="F1509" s="188" t="s">
        <v>2849</v>
      </c>
      <c r="G1509" s="188" t="s">
        <v>2820</v>
      </c>
      <c r="H1509" s="188" t="s">
        <v>3321</v>
      </c>
      <c r="I1509" s="181">
        <f>SUMIFS(STIMA!$O$2:$O$48,STIMA!$G$2:$G$48,EP!I$1,STIMA!$E$2:$E$48,EP!$A1509)</f>
        <v>0</v>
      </c>
      <c r="J1509" s="182">
        <f t="shared" si="92"/>
        <v>0</v>
      </c>
      <c r="K1509" s="181">
        <f>SUMIFS(STIMA!$O$2:$O$48,STIMA!$G$2:$G$48,EP!K$1,STIMA!$E$2:$E$48,EP!$A1509)</f>
        <v>0</v>
      </c>
      <c r="L1509" s="182">
        <f t="shared" si="93"/>
        <v>0</v>
      </c>
      <c r="M1509" s="183">
        <f t="shared" si="94"/>
        <v>0</v>
      </c>
      <c r="N1509" s="182">
        <f t="shared" si="95"/>
        <v>0</v>
      </c>
      <c r="Q1509" s="186"/>
    </row>
    <row r="1510" spans="1:17" ht="12" customHeight="1" x14ac:dyDescent="0.2">
      <c r="A1510" s="188" t="s">
        <v>2858</v>
      </c>
      <c r="B1510" s="188" t="s">
        <v>2859</v>
      </c>
      <c r="C1510" s="188" t="s">
        <v>427</v>
      </c>
      <c r="D1510" s="189">
        <v>180</v>
      </c>
      <c r="E1510" s="188" t="s">
        <v>2821</v>
      </c>
      <c r="F1510" s="188" t="s">
        <v>2849</v>
      </c>
      <c r="G1510" s="188" t="s">
        <v>2820</v>
      </c>
      <c r="H1510" s="188" t="s">
        <v>3321</v>
      </c>
      <c r="I1510" s="181">
        <f>SUMIFS(STIMA!$O$2:$O$48,STIMA!$G$2:$G$48,EP!I$1,STIMA!$E$2:$E$48,EP!$A1510)</f>
        <v>0</v>
      </c>
      <c r="J1510" s="182">
        <f t="shared" si="92"/>
        <v>0</v>
      </c>
      <c r="K1510" s="181">
        <f>SUMIFS(STIMA!$O$2:$O$48,STIMA!$G$2:$G$48,EP!K$1,STIMA!$E$2:$E$48,EP!$A1510)</f>
        <v>0</v>
      </c>
      <c r="L1510" s="182">
        <f t="shared" si="93"/>
        <v>0</v>
      </c>
      <c r="M1510" s="183">
        <f t="shared" si="94"/>
        <v>0</v>
      </c>
      <c r="N1510" s="182">
        <f t="shared" si="95"/>
        <v>0</v>
      </c>
      <c r="Q1510" s="186"/>
    </row>
    <row r="1511" spans="1:17" ht="12" customHeight="1" x14ac:dyDescent="0.2">
      <c r="A1511" s="188" t="s">
        <v>2860</v>
      </c>
      <c r="B1511" s="188" t="s">
        <v>2861</v>
      </c>
      <c r="C1511" s="188"/>
      <c r="D1511" s="189">
        <v>0</v>
      </c>
      <c r="E1511" s="188" t="s">
        <v>2862</v>
      </c>
      <c r="F1511" s="188" t="s">
        <v>2863</v>
      </c>
      <c r="G1511" s="188" t="s">
        <v>2820</v>
      </c>
      <c r="I1511" s="181">
        <f>SUMIFS(STIMA!$O$2:$O$48,STIMA!$G$2:$G$48,EP!I$1,STIMA!$E$2:$E$48,EP!$A1511)</f>
        <v>0</v>
      </c>
      <c r="J1511" s="182">
        <f t="shared" si="92"/>
        <v>0</v>
      </c>
      <c r="K1511" s="181">
        <f>SUMIFS(STIMA!$O$2:$O$48,STIMA!$G$2:$G$48,EP!K$1,STIMA!$E$2:$E$48,EP!$A1511)</f>
        <v>0</v>
      </c>
      <c r="L1511" s="182">
        <f t="shared" si="93"/>
        <v>0</v>
      </c>
      <c r="M1511" s="183">
        <f t="shared" si="94"/>
        <v>0</v>
      </c>
      <c r="N1511" s="182">
        <f t="shared" si="95"/>
        <v>0</v>
      </c>
      <c r="Q1511" s="186"/>
    </row>
    <row r="1512" spans="1:17" ht="12" customHeight="1" x14ac:dyDescent="0.2">
      <c r="A1512" s="188" t="s">
        <v>2864</v>
      </c>
      <c r="B1512" s="188" t="s">
        <v>2865</v>
      </c>
      <c r="C1512" s="190" t="s">
        <v>329</v>
      </c>
      <c r="D1512" s="189">
        <v>14</v>
      </c>
      <c r="E1512" s="188" t="s">
        <v>2862</v>
      </c>
      <c r="F1512" s="188" t="s">
        <v>2863</v>
      </c>
      <c r="G1512" s="188" t="s">
        <v>2820</v>
      </c>
      <c r="I1512" s="181">
        <f>SUMIFS(STIMA!$O$2:$O$48,STIMA!$G$2:$G$48,EP!I$1,STIMA!$E$2:$E$48,EP!$A1512)</f>
        <v>0</v>
      </c>
      <c r="J1512" s="182">
        <f t="shared" si="92"/>
        <v>0</v>
      </c>
      <c r="K1512" s="181">
        <f>SUMIFS(STIMA!$O$2:$O$48,STIMA!$G$2:$G$48,EP!K$1,STIMA!$E$2:$E$48,EP!$A1512)</f>
        <v>0</v>
      </c>
      <c r="L1512" s="182">
        <f t="shared" si="93"/>
        <v>0</v>
      </c>
      <c r="M1512" s="183">
        <f t="shared" si="94"/>
        <v>0</v>
      </c>
      <c r="N1512" s="182">
        <f t="shared" si="95"/>
        <v>0</v>
      </c>
      <c r="Q1512" s="186"/>
    </row>
    <row r="1513" spans="1:17" ht="12" customHeight="1" x14ac:dyDescent="0.2">
      <c r="A1513" s="188" t="s">
        <v>2866</v>
      </c>
      <c r="B1513" s="188" t="s">
        <v>2867</v>
      </c>
      <c r="C1513" s="188" t="s">
        <v>176</v>
      </c>
      <c r="D1513" s="189">
        <v>12.3</v>
      </c>
      <c r="E1513" s="188" t="s">
        <v>2862</v>
      </c>
      <c r="F1513" s="188" t="s">
        <v>2863</v>
      </c>
      <c r="G1513" s="188" t="s">
        <v>2820</v>
      </c>
      <c r="H1513" s="188" t="s">
        <v>3319</v>
      </c>
      <c r="I1513" s="181">
        <f>SUMIFS(STIMA!$O$2:$O$48,STIMA!$G$2:$G$48,EP!I$1,STIMA!$E$2:$E$48,EP!$A1513)</f>
        <v>0</v>
      </c>
      <c r="J1513" s="182">
        <f t="shared" si="92"/>
        <v>0</v>
      </c>
      <c r="K1513" s="181">
        <f>SUMIFS(STIMA!$O$2:$O$48,STIMA!$G$2:$G$48,EP!K$1,STIMA!$E$2:$E$48,EP!$A1513)</f>
        <v>0</v>
      </c>
      <c r="L1513" s="182">
        <f t="shared" si="93"/>
        <v>0</v>
      </c>
      <c r="M1513" s="183">
        <f t="shared" si="94"/>
        <v>0</v>
      </c>
      <c r="N1513" s="182">
        <f t="shared" si="95"/>
        <v>0</v>
      </c>
      <c r="Q1513" s="186"/>
    </row>
    <row r="1514" spans="1:17" ht="12" customHeight="1" x14ac:dyDescent="0.2">
      <c r="A1514" s="188" t="s">
        <v>2868</v>
      </c>
      <c r="B1514" s="188" t="s">
        <v>2869</v>
      </c>
      <c r="C1514" s="188" t="s">
        <v>329</v>
      </c>
      <c r="D1514" s="189">
        <v>356</v>
      </c>
      <c r="E1514" s="188" t="s">
        <v>2862</v>
      </c>
      <c r="F1514" s="188" t="s">
        <v>2863</v>
      </c>
      <c r="G1514" s="188" t="s">
        <v>2820</v>
      </c>
      <c r="H1514" s="188" t="s">
        <v>3319</v>
      </c>
      <c r="I1514" s="181">
        <f>SUMIFS(STIMA!$O$2:$O$48,STIMA!$G$2:$G$48,EP!I$1,STIMA!$E$2:$E$48,EP!$A1514)</f>
        <v>0</v>
      </c>
      <c r="J1514" s="182">
        <f t="shared" si="92"/>
        <v>0</v>
      </c>
      <c r="K1514" s="181">
        <f>SUMIFS(STIMA!$O$2:$O$48,STIMA!$G$2:$G$48,EP!K$1,STIMA!$E$2:$E$48,EP!$A1514)</f>
        <v>0</v>
      </c>
      <c r="L1514" s="182">
        <f t="shared" si="93"/>
        <v>0</v>
      </c>
      <c r="M1514" s="183">
        <f t="shared" si="94"/>
        <v>0</v>
      </c>
      <c r="N1514" s="182">
        <f t="shared" si="95"/>
        <v>0</v>
      </c>
      <c r="Q1514" s="186"/>
    </row>
    <row r="1515" spans="1:17" ht="12" customHeight="1" x14ac:dyDescent="0.2">
      <c r="A1515" s="188" t="s">
        <v>2870</v>
      </c>
      <c r="B1515" s="188" t="s">
        <v>2871</v>
      </c>
      <c r="C1515" s="188"/>
      <c r="D1515" s="189"/>
      <c r="E1515" s="188" t="s">
        <v>2862</v>
      </c>
      <c r="F1515" s="188" t="s">
        <v>2863</v>
      </c>
      <c r="G1515" s="188" t="s">
        <v>2820</v>
      </c>
      <c r="H1515" s="188" t="s">
        <v>3319</v>
      </c>
      <c r="I1515" s="181">
        <f>SUMIFS(STIMA!$O$2:$O$48,STIMA!$G$2:$G$48,EP!I$1,STIMA!$E$2:$E$48,EP!$A1515)</f>
        <v>0</v>
      </c>
      <c r="J1515" s="182">
        <f t="shared" si="92"/>
        <v>0</v>
      </c>
      <c r="K1515" s="181">
        <f>SUMIFS(STIMA!$O$2:$O$48,STIMA!$G$2:$G$48,EP!K$1,STIMA!$E$2:$E$48,EP!$A1515)</f>
        <v>0</v>
      </c>
      <c r="L1515" s="182">
        <f t="shared" si="93"/>
        <v>0</v>
      </c>
      <c r="M1515" s="183">
        <f t="shared" si="94"/>
        <v>0</v>
      </c>
      <c r="N1515" s="182">
        <f t="shared" si="95"/>
        <v>0</v>
      </c>
      <c r="Q1515" s="186"/>
    </row>
    <row r="1516" spans="1:17" ht="12" customHeight="1" x14ac:dyDescent="0.2">
      <c r="A1516" s="188" t="s">
        <v>2872</v>
      </c>
      <c r="B1516" s="188" t="s">
        <v>2873</v>
      </c>
      <c r="C1516" s="188" t="s">
        <v>427</v>
      </c>
      <c r="D1516" s="189">
        <v>27</v>
      </c>
      <c r="E1516" s="188" t="s">
        <v>2862</v>
      </c>
      <c r="F1516" s="188" t="s">
        <v>2863</v>
      </c>
      <c r="G1516" s="188" t="s">
        <v>2820</v>
      </c>
      <c r="H1516" s="188" t="s">
        <v>3319</v>
      </c>
      <c r="I1516" s="181">
        <f>SUMIFS(STIMA!$O$2:$O$48,STIMA!$G$2:$G$48,EP!I$1,STIMA!$E$2:$E$48,EP!$A1516)</f>
        <v>0</v>
      </c>
      <c r="J1516" s="182">
        <f t="shared" si="92"/>
        <v>0</v>
      </c>
      <c r="K1516" s="181">
        <f>SUMIFS(STIMA!$O$2:$O$48,STIMA!$G$2:$G$48,EP!K$1,STIMA!$E$2:$E$48,EP!$A1516)</f>
        <v>0</v>
      </c>
      <c r="L1516" s="182">
        <f t="shared" si="93"/>
        <v>0</v>
      </c>
      <c r="M1516" s="183">
        <f t="shared" si="94"/>
        <v>0</v>
      </c>
      <c r="N1516" s="182">
        <f t="shared" si="95"/>
        <v>0</v>
      </c>
      <c r="Q1516" s="186"/>
    </row>
    <row r="1517" spans="1:17" ht="12" customHeight="1" x14ac:dyDescent="0.2">
      <c r="A1517" s="188" t="s">
        <v>2874</v>
      </c>
      <c r="B1517" s="188" t="s">
        <v>2875</v>
      </c>
      <c r="C1517" s="188" t="s">
        <v>427</v>
      </c>
      <c r="D1517" s="189">
        <v>3</v>
      </c>
      <c r="E1517" s="188" t="s">
        <v>2862</v>
      </c>
      <c r="F1517" s="188" t="s">
        <v>2863</v>
      </c>
      <c r="G1517" s="188" t="s">
        <v>2820</v>
      </c>
      <c r="H1517" s="188" t="s">
        <v>3319</v>
      </c>
      <c r="I1517" s="181">
        <f>SUMIFS(STIMA!$O$2:$O$48,STIMA!$G$2:$G$48,EP!I$1,STIMA!$E$2:$E$48,EP!$A1517)</f>
        <v>0</v>
      </c>
      <c r="J1517" s="182">
        <f t="shared" si="92"/>
        <v>0</v>
      </c>
      <c r="K1517" s="181">
        <f>SUMIFS(STIMA!$O$2:$O$48,STIMA!$G$2:$G$48,EP!K$1,STIMA!$E$2:$E$48,EP!$A1517)</f>
        <v>0</v>
      </c>
      <c r="L1517" s="182">
        <f t="shared" si="93"/>
        <v>0</v>
      </c>
      <c r="M1517" s="183">
        <f t="shared" si="94"/>
        <v>0</v>
      </c>
      <c r="N1517" s="182">
        <f t="shared" si="95"/>
        <v>0</v>
      </c>
      <c r="Q1517" s="186"/>
    </row>
    <row r="1518" spans="1:17" ht="12" customHeight="1" x14ac:dyDescent="0.2">
      <c r="A1518" s="188" t="s">
        <v>2876</v>
      </c>
      <c r="B1518" s="188" t="s">
        <v>2877</v>
      </c>
      <c r="C1518" s="188" t="s">
        <v>427</v>
      </c>
      <c r="D1518" s="189">
        <v>25</v>
      </c>
      <c r="E1518" s="188" t="s">
        <v>2862</v>
      </c>
      <c r="F1518" s="188" t="s">
        <v>2863</v>
      </c>
      <c r="G1518" s="188" t="s">
        <v>2820</v>
      </c>
      <c r="H1518" s="188" t="s">
        <v>3319</v>
      </c>
      <c r="I1518" s="181">
        <f>SUMIFS(STIMA!$O$2:$O$48,STIMA!$G$2:$G$48,EP!I$1,STIMA!$E$2:$E$48,EP!$A1518)</f>
        <v>0</v>
      </c>
      <c r="J1518" s="182">
        <f t="shared" si="92"/>
        <v>0</v>
      </c>
      <c r="K1518" s="181">
        <f>SUMIFS(STIMA!$O$2:$O$48,STIMA!$G$2:$G$48,EP!K$1,STIMA!$E$2:$E$48,EP!$A1518)</f>
        <v>0</v>
      </c>
      <c r="L1518" s="182">
        <f t="shared" si="93"/>
        <v>0</v>
      </c>
      <c r="M1518" s="183">
        <f t="shared" si="94"/>
        <v>0</v>
      </c>
      <c r="N1518" s="182">
        <f t="shared" si="95"/>
        <v>0</v>
      </c>
      <c r="Q1518" s="186"/>
    </row>
    <row r="1519" spans="1:17" ht="12" customHeight="1" x14ac:dyDescent="0.2">
      <c r="A1519" s="188" t="s">
        <v>2878</v>
      </c>
      <c r="B1519" s="188" t="s">
        <v>2879</v>
      </c>
      <c r="C1519" s="188"/>
      <c r="D1519" s="189"/>
      <c r="E1519" s="188" t="s">
        <v>2862</v>
      </c>
      <c r="F1519" s="188" t="s">
        <v>2863</v>
      </c>
      <c r="G1519" s="188" t="s">
        <v>2820</v>
      </c>
      <c r="H1519" s="188" t="s">
        <v>3319</v>
      </c>
      <c r="I1519" s="181">
        <f>SUMIFS(STIMA!$O$2:$O$48,STIMA!$G$2:$G$48,EP!I$1,STIMA!$E$2:$E$48,EP!$A1519)</f>
        <v>0</v>
      </c>
      <c r="J1519" s="182">
        <f t="shared" si="92"/>
        <v>0</v>
      </c>
      <c r="K1519" s="181">
        <f>SUMIFS(STIMA!$O$2:$O$48,STIMA!$G$2:$G$48,EP!K$1,STIMA!$E$2:$E$48,EP!$A1519)</f>
        <v>0</v>
      </c>
      <c r="L1519" s="182">
        <f t="shared" si="93"/>
        <v>0</v>
      </c>
      <c r="M1519" s="183">
        <f t="shared" si="94"/>
        <v>0</v>
      </c>
      <c r="N1519" s="182">
        <f t="shared" si="95"/>
        <v>0</v>
      </c>
      <c r="Q1519" s="186"/>
    </row>
    <row r="1520" spans="1:17" ht="12" customHeight="1" x14ac:dyDescent="0.2">
      <c r="A1520" s="188" t="s">
        <v>2880</v>
      </c>
      <c r="B1520" s="188" t="s">
        <v>2881</v>
      </c>
      <c r="C1520" s="188" t="s">
        <v>427</v>
      </c>
      <c r="D1520" s="189">
        <v>0.4</v>
      </c>
      <c r="E1520" s="188" t="s">
        <v>2862</v>
      </c>
      <c r="F1520" s="188" t="s">
        <v>2863</v>
      </c>
      <c r="G1520" s="188" t="s">
        <v>2820</v>
      </c>
      <c r="H1520" s="188" t="s">
        <v>3319</v>
      </c>
      <c r="I1520" s="181">
        <f>SUMIFS(STIMA!$O$2:$O$48,STIMA!$G$2:$G$48,EP!I$1,STIMA!$E$2:$E$48,EP!$A1520)</f>
        <v>0</v>
      </c>
      <c r="J1520" s="182">
        <f t="shared" si="92"/>
        <v>0</v>
      </c>
      <c r="K1520" s="181">
        <f>SUMIFS(STIMA!$O$2:$O$48,STIMA!$G$2:$G$48,EP!K$1,STIMA!$E$2:$E$48,EP!$A1520)</f>
        <v>0</v>
      </c>
      <c r="L1520" s="182">
        <f t="shared" si="93"/>
        <v>0</v>
      </c>
      <c r="M1520" s="183">
        <f t="shared" si="94"/>
        <v>0</v>
      </c>
      <c r="N1520" s="182">
        <f t="shared" si="95"/>
        <v>0</v>
      </c>
      <c r="Q1520" s="186"/>
    </row>
    <row r="1521" spans="1:17" ht="12" customHeight="1" x14ac:dyDescent="0.2">
      <c r="A1521" s="188" t="s">
        <v>2882</v>
      </c>
      <c r="B1521" s="188" t="s">
        <v>2883</v>
      </c>
      <c r="C1521" s="190" t="s">
        <v>427</v>
      </c>
      <c r="D1521" s="189">
        <v>0.5</v>
      </c>
      <c r="E1521" s="188" t="s">
        <v>2862</v>
      </c>
      <c r="F1521" s="188" t="s">
        <v>2863</v>
      </c>
      <c r="G1521" s="188" t="s">
        <v>2820</v>
      </c>
      <c r="H1521" s="188" t="s">
        <v>3319</v>
      </c>
      <c r="I1521" s="181">
        <f>SUMIFS(STIMA!$O$2:$O$48,STIMA!$G$2:$G$48,EP!I$1,STIMA!$E$2:$E$48,EP!$A1521)</f>
        <v>0</v>
      </c>
      <c r="J1521" s="182">
        <f t="shared" si="92"/>
        <v>0</v>
      </c>
      <c r="K1521" s="181">
        <f>SUMIFS(STIMA!$O$2:$O$48,STIMA!$G$2:$G$48,EP!K$1,STIMA!$E$2:$E$48,EP!$A1521)</f>
        <v>0</v>
      </c>
      <c r="L1521" s="182">
        <f t="shared" si="93"/>
        <v>0</v>
      </c>
      <c r="M1521" s="183">
        <f t="shared" si="94"/>
        <v>0</v>
      </c>
      <c r="N1521" s="182">
        <f t="shared" si="95"/>
        <v>0</v>
      </c>
      <c r="Q1521" s="186"/>
    </row>
    <row r="1522" spans="1:17" ht="12" customHeight="1" x14ac:dyDescent="0.2">
      <c r="A1522" s="188" t="s">
        <v>2884</v>
      </c>
      <c r="B1522" s="188" t="s">
        <v>2885</v>
      </c>
      <c r="C1522" s="188"/>
      <c r="D1522" s="189">
        <v>0</v>
      </c>
      <c r="E1522" s="188" t="s">
        <v>2862</v>
      </c>
      <c r="F1522" s="188" t="s">
        <v>2886</v>
      </c>
      <c r="G1522" s="188" t="s">
        <v>2820</v>
      </c>
      <c r="H1522" s="188" t="s">
        <v>3319</v>
      </c>
      <c r="I1522" s="181">
        <f>SUMIFS(STIMA!$O$2:$O$48,STIMA!$G$2:$G$48,EP!I$1,STIMA!$E$2:$E$48,EP!$A1522)</f>
        <v>0</v>
      </c>
      <c r="J1522" s="182">
        <f t="shared" si="92"/>
        <v>0</v>
      </c>
      <c r="K1522" s="181">
        <f>SUMIFS(STIMA!$O$2:$O$48,STIMA!$G$2:$G$48,EP!K$1,STIMA!$E$2:$E$48,EP!$A1522)</f>
        <v>0</v>
      </c>
      <c r="L1522" s="182">
        <f t="shared" si="93"/>
        <v>0</v>
      </c>
      <c r="M1522" s="183">
        <f t="shared" si="94"/>
        <v>0</v>
      </c>
      <c r="N1522" s="182">
        <f t="shared" si="95"/>
        <v>0</v>
      </c>
      <c r="Q1522" s="186"/>
    </row>
    <row r="1523" spans="1:17" ht="12" customHeight="1" x14ac:dyDescent="0.2">
      <c r="A1523" s="188" t="s">
        <v>2887</v>
      </c>
      <c r="B1523" s="188" t="s">
        <v>2888</v>
      </c>
      <c r="C1523" s="188" t="s">
        <v>427</v>
      </c>
      <c r="D1523" s="189">
        <v>0.15</v>
      </c>
      <c r="E1523" s="188" t="s">
        <v>2862</v>
      </c>
      <c r="F1523" s="188" t="s">
        <v>2886</v>
      </c>
      <c r="G1523" s="188" t="s">
        <v>2820</v>
      </c>
      <c r="H1523" s="188" t="s">
        <v>3319</v>
      </c>
      <c r="I1523" s="181">
        <f>SUMIFS(STIMA!$O$2:$O$48,STIMA!$G$2:$G$48,EP!I$1,STIMA!$E$2:$E$48,EP!$A1523)</f>
        <v>0</v>
      </c>
      <c r="J1523" s="182">
        <f t="shared" si="92"/>
        <v>0</v>
      </c>
      <c r="K1523" s="181">
        <f>SUMIFS(STIMA!$O$2:$O$48,STIMA!$G$2:$G$48,EP!K$1,STIMA!$E$2:$E$48,EP!$A1523)</f>
        <v>0</v>
      </c>
      <c r="L1523" s="182">
        <f t="shared" si="93"/>
        <v>0</v>
      </c>
      <c r="M1523" s="183">
        <f t="shared" si="94"/>
        <v>0</v>
      </c>
      <c r="N1523" s="182">
        <f t="shared" si="95"/>
        <v>0</v>
      </c>
      <c r="Q1523" s="186"/>
    </row>
    <row r="1524" spans="1:17" ht="12" customHeight="1" x14ac:dyDescent="0.2">
      <c r="A1524" s="188" t="s">
        <v>2889</v>
      </c>
      <c r="B1524" s="188" t="s">
        <v>2890</v>
      </c>
      <c r="C1524" s="188"/>
      <c r="D1524" s="189"/>
      <c r="E1524" s="188" t="s">
        <v>2862</v>
      </c>
      <c r="F1524" s="188" t="s">
        <v>2886</v>
      </c>
      <c r="G1524" s="188" t="s">
        <v>2820</v>
      </c>
      <c r="H1524" s="188" t="s">
        <v>3319</v>
      </c>
      <c r="I1524" s="181">
        <f>SUMIFS(STIMA!$O$2:$O$48,STIMA!$G$2:$G$48,EP!I$1,STIMA!$E$2:$E$48,EP!$A1524)</f>
        <v>0</v>
      </c>
      <c r="J1524" s="182">
        <f t="shared" si="92"/>
        <v>0</v>
      </c>
      <c r="K1524" s="181">
        <f>SUMIFS(STIMA!$O$2:$O$48,STIMA!$G$2:$G$48,EP!K$1,STIMA!$E$2:$E$48,EP!$A1524)</f>
        <v>0</v>
      </c>
      <c r="L1524" s="182">
        <f t="shared" si="93"/>
        <v>0</v>
      </c>
      <c r="M1524" s="183">
        <f t="shared" si="94"/>
        <v>0</v>
      </c>
      <c r="N1524" s="182">
        <f t="shared" si="95"/>
        <v>0</v>
      </c>
      <c r="Q1524" s="186"/>
    </row>
    <row r="1525" spans="1:17" ht="12" customHeight="1" x14ac:dyDescent="0.2">
      <c r="A1525" s="188" t="s">
        <v>2891</v>
      </c>
      <c r="B1525" s="188" t="s">
        <v>2892</v>
      </c>
      <c r="C1525" s="188" t="s">
        <v>427</v>
      </c>
      <c r="D1525" s="189">
        <v>0.16</v>
      </c>
      <c r="E1525" s="188" t="s">
        <v>2862</v>
      </c>
      <c r="F1525" s="188" t="s">
        <v>2886</v>
      </c>
      <c r="G1525" s="188" t="s">
        <v>2820</v>
      </c>
      <c r="H1525" s="188" t="s">
        <v>3319</v>
      </c>
      <c r="I1525" s="181">
        <f>SUMIFS(STIMA!$O$2:$O$48,STIMA!$G$2:$G$48,EP!I$1,STIMA!$E$2:$E$48,EP!$A1525)</f>
        <v>0</v>
      </c>
      <c r="J1525" s="182">
        <f t="shared" si="92"/>
        <v>0</v>
      </c>
      <c r="K1525" s="181">
        <f>SUMIFS(STIMA!$O$2:$O$48,STIMA!$G$2:$G$48,EP!K$1,STIMA!$E$2:$E$48,EP!$A1525)</f>
        <v>0</v>
      </c>
      <c r="L1525" s="182">
        <f t="shared" si="93"/>
        <v>0</v>
      </c>
      <c r="M1525" s="183">
        <f t="shared" si="94"/>
        <v>0</v>
      </c>
      <c r="N1525" s="182">
        <f t="shared" si="95"/>
        <v>0</v>
      </c>
      <c r="Q1525" s="186"/>
    </row>
    <row r="1526" spans="1:17" ht="12" customHeight="1" x14ac:dyDescent="0.2">
      <c r="A1526" s="188" t="s">
        <v>2893</v>
      </c>
      <c r="B1526" s="188" t="s">
        <v>2894</v>
      </c>
      <c r="C1526" s="190" t="s">
        <v>427</v>
      </c>
      <c r="D1526" s="189">
        <v>0.36</v>
      </c>
      <c r="E1526" s="188" t="s">
        <v>2862</v>
      </c>
      <c r="F1526" s="188" t="s">
        <v>2886</v>
      </c>
      <c r="G1526" s="188" t="s">
        <v>2820</v>
      </c>
      <c r="H1526" s="188" t="s">
        <v>3319</v>
      </c>
      <c r="I1526" s="181">
        <f>SUMIFS(STIMA!$O$2:$O$48,STIMA!$G$2:$G$48,EP!I$1,STIMA!$E$2:$E$48,EP!$A1526)</f>
        <v>0</v>
      </c>
      <c r="J1526" s="182">
        <f t="shared" si="92"/>
        <v>0</v>
      </c>
      <c r="K1526" s="181">
        <f>SUMIFS(STIMA!$O$2:$O$48,STIMA!$G$2:$G$48,EP!K$1,STIMA!$E$2:$E$48,EP!$A1526)</f>
        <v>0</v>
      </c>
      <c r="L1526" s="182">
        <f t="shared" si="93"/>
        <v>0</v>
      </c>
      <c r="M1526" s="183">
        <f t="shared" si="94"/>
        <v>0</v>
      </c>
      <c r="N1526" s="182">
        <f t="shared" si="95"/>
        <v>0</v>
      </c>
      <c r="Q1526" s="186"/>
    </row>
    <row r="1527" spans="1:17" ht="12" customHeight="1" x14ac:dyDescent="0.2">
      <c r="A1527" s="188" t="s">
        <v>2895</v>
      </c>
      <c r="B1527" s="188" t="s">
        <v>2896</v>
      </c>
      <c r="C1527" s="188" t="s">
        <v>427</v>
      </c>
      <c r="D1527" s="189">
        <v>0.46</v>
      </c>
      <c r="E1527" s="188" t="s">
        <v>2862</v>
      </c>
      <c r="F1527" s="188" t="s">
        <v>2886</v>
      </c>
      <c r="G1527" s="188" t="s">
        <v>2820</v>
      </c>
      <c r="H1527" s="188" t="s">
        <v>3319</v>
      </c>
      <c r="I1527" s="181">
        <f>SUMIFS(STIMA!$O$2:$O$48,STIMA!$G$2:$G$48,EP!I$1,STIMA!$E$2:$E$48,EP!$A1527)</f>
        <v>0</v>
      </c>
      <c r="J1527" s="182">
        <f t="shared" si="92"/>
        <v>0</v>
      </c>
      <c r="K1527" s="181">
        <f>SUMIFS(STIMA!$O$2:$O$48,STIMA!$G$2:$G$48,EP!K$1,STIMA!$E$2:$E$48,EP!$A1527)</f>
        <v>0</v>
      </c>
      <c r="L1527" s="182">
        <f t="shared" si="93"/>
        <v>0</v>
      </c>
      <c r="M1527" s="183">
        <f t="shared" si="94"/>
        <v>0</v>
      </c>
      <c r="N1527" s="182">
        <f t="shared" si="95"/>
        <v>0</v>
      </c>
      <c r="Q1527" s="186"/>
    </row>
    <row r="1528" spans="1:17" ht="12" customHeight="1" x14ac:dyDescent="0.2">
      <c r="A1528" s="188" t="s">
        <v>2897</v>
      </c>
      <c r="B1528" s="188" t="s">
        <v>2898</v>
      </c>
      <c r="C1528" s="188" t="s">
        <v>427</v>
      </c>
      <c r="D1528" s="189">
        <v>0.3</v>
      </c>
      <c r="E1528" s="188" t="s">
        <v>2862</v>
      </c>
      <c r="F1528" s="188" t="s">
        <v>2886</v>
      </c>
      <c r="G1528" s="188" t="s">
        <v>2820</v>
      </c>
      <c r="H1528" s="188" t="s">
        <v>3319</v>
      </c>
      <c r="I1528" s="181">
        <f>SUMIFS(STIMA!$O$2:$O$48,STIMA!$G$2:$G$48,EP!I$1,STIMA!$E$2:$E$48,EP!$A1528)</f>
        <v>0</v>
      </c>
      <c r="J1528" s="182">
        <f t="shared" si="92"/>
        <v>0</v>
      </c>
      <c r="K1528" s="181">
        <f>SUMIFS(STIMA!$O$2:$O$48,STIMA!$G$2:$G$48,EP!K$1,STIMA!$E$2:$E$48,EP!$A1528)</f>
        <v>0</v>
      </c>
      <c r="L1528" s="182">
        <f t="shared" si="93"/>
        <v>0</v>
      </c>
      <c r="M1528" s="183">
        <f t="shared" si="94"/>
        <v>0</v>
      </c>
      <c r="N1528" s="182">
        <f t="shared" si="95"/>
        <v>0</v>
      </c>
      <c r="Q1528" s="186"/>
    </row>
    <row r="1529" spans="1:17" ht="12" customHeight="1" x14ac:dyDescent="0.2">
      <c r="A1529" s="188" t="s">
        <v>2899</v>
      </c>
      <c r="B1529" s="188" t="s">
        <v>2900</v>
      </c>
      <c r="C1529" s="188" t="s">
        <v>427</v>
      </c>
      <c r="D1529" s="189">
        <v>0.25</v>
      </c>
      <c r="E1529" s="188" t="s">
        <v>2862</v>
      </c>
      <c r="F1529" s="188" t="s">
        <v>2886</v>
      </c>
      <c r="G1529" s="188" t="s">
        <v>2820</v>
      </c>
      <c r="H1529" s="188" t="s">
        <v>3319</v>
      </c>
      <c r="I1529" s="181">
        <f>SUMIFS(STIMA!$O$2:$O$48,STIMA!$G$2:$G$48,EP!I$1,STIMA!$E$2:$E$48,EP!$A1529)</f>
        <v>0</v>
      </c>
      <c r="J1529" s="182">
        <f t="shared" si="92"/>
        <v>0</v>
      </c>
      <c r="K1529" s="181">
        <f>SUMIFS(STIMA!$O$2:$O$48,STIMA!$G$2:$G$48,EP!K$1,STIMA!$E$2:$E$48,EP!$A1529)</f>
        <v>0</v>
      </c>
      <c r="L1529" s="182">
        <f t="shared" si="93"/>
        <v>0</v>
      </c>
      <c r="M1529" s="183">
        <f t="shared" si="94"/>
        <v>0</v>
      </c>
      <c r="N1529" s="182">
        <f t="shared" si="95"/>
        <v>0</v>
      </c>
      <c r="Q1529" s="186"/>
    </row>
    <row r="1530" spans="1:17" ht="12" customHeight="1" x14ac:dyDescent="0.2">
      <c r="A1530" s="188" t="s">
        <v>2901</v>
      </c>
      <c r="B1530" s="188" t="s">
        <v>2902</v>
      </c>
      <c r="C1530" s="190" t="s">
        <v>427</v>
      </c>
      <c r="D1530" s="189">
        <v>0.22</v>
      </c>
      <c r="E1530" s="188" t="s">
        <v>2862</v>
      </c>
      <c r="F1530" s="188" t="s">
        <v>2886</v>
      </c>
      <c r="G1530" s="188" t="s">
        <v>2820</v>
      </c>
      <c r="H1530" s="188" t="s">
        <v>3319</v>
      </c>
      <c r="I1530" s="181">
        <f>SUMIFS(STIMA!$O$2:$O$48,STIMA!$G$2:$G$48,EP!I$1,STIMA!$E$2:$E$48,EP!$A1530)</f>
        <v>0</v>
      </c>
      <c r="J1530" s="182">
        <f t="shared" si="92"/>
        <v>0</v>
      </c>
      <c r="K1530" s="181">
        <f>SUMIFS(STIMA!$O$2:$O$48,STIMA!$G$2:$G$48,EP!K$1,STIMA!$E$2:$E$48,EP!$A1530)</f>
        <v>0</v>
      </c>
      <c r="L1530" s="182">
        <f t="shared" si="93"/>
        <v>0</v>
      </c>
      <c r="M1530" s="183">
        <f t="shared" si="94"/>
        <v>0</v>
      </c>
      <c r="N1530" s="182">
        <f t="shared" si="95"/>
        <v>0</v>
      </c>
      <c r="Q1530" s="186"/>
    </row>
    <row r="1531" spans="1:17" ht="12" customHeight="1" x14ac:dyDescent="0.2">
      <c r="A1531" s="188" t="s">
        <v>2903</v>
      </c>
      <c r="B1531" s="188" t="s">
        <v>2904</v>
      </c>
      <c r="C1531" s="188" t="s">
        <v>427</v>
      </c>
      <c r="D1531" s="189">
        <v>0.04</v>
      </c>
      <c r="E1531" s="188" t="s">
        <v>2862</v>
      </c>
      <c r="F1531" s="188" t="s">
        <v>2886</v>
      </c>
      <c r="G1531" s="188" t="s">
        <v>2820</v>
      </c>
      <c r="H1531" s="188" t="s">
        <v>3319</v>
      </c>
      <c r="I1531" s="181">
        <f>SUMIFS(STIMA!$O$2:$O$48,STIMA!$G$2:$G$48,EP!I$1,STIMA!$E$2:$E$48,EP!$A1531)</f>
        <v>0</v>
      </c>
      <c r="J1531" s="182">
        <f t="shared" si="92"/>
        <v>0</v>
      </c>
      <c r="K1531" s="181">
        <f>SUMIFS(STIMA!$O$2:$O$48,STIMA!$G$2:$G$48,EP!K$1,STIMA!$E$2:$E$48,EP!$A1531)</f>
        <v>0</v>
      </c>
      <c r="L1531" s="182">
        <f t="shared" si="93"/>
        <v>0</v>
      </c>
      <c r="M1531" s="183">
        <f t="shared" si="94"/>
        <v>0</v>
      </c>
      <c r="N1531" s="182">
        <f t="shared" si="95"/>
        <v>0</v>
      </c>
      <c r="Q1531" s="186"/>
    </row>
    <row r="1532" spans="1:17" ht="12" customHeight="1" x14ac:dyDescent="0.2">
      <c r="A1532" s="188" t="s">
        <v>2905</v>
      </c>
      <c r="B1532" s="188" t="s">
        <v>2906</v>
      </c>
      <c r="C1532" s="188" t="s">
        <v>427</v>
      </c>
      <c r="D1532" s="189">
        <v>0.6</v>
      </c>
      <c r="E1532" s="188" t="s">
        <v>2862</v>
      </c>
      <c r="F1532" s="188" t="s">
        <v>2886</v>
      </c>
      <c r="G1532" s="188" t="s">
        <v>2820</v>
      </c>
      <c r="H1532" s="188" t="s">
        <v>3319</v>
      </c>
      <c r="I1532" s="181">
        <f>SUMIFS(STIMA!$O$2:$O$48,STIMA!$G$2:$G$48,EP!I$1,STIMA!$E$2:$E$48,EP!$A1532)</f>
        <v>0</v>
      </c>
      <c r="J1532" s="182">
        <f t="shared" si="92"/>
        <v>0</v>
      </c>
      <c r="K1532" s="181">
        <f>SUMIFS(STIMA!$O$2:$O$48,STIMA!$G$2:$G$48,EP!K$1,STIMA!$E$2:$E$48,EP!$A1532)</f>
        <v>0</v>
      </c>
      <c r="L1532" s="182">
        <f t="shared" si="93"/>
        <v>0</v>
      </c>
      <c r="M1532" s="183">
        <f t="shared" si="94"/>
        <v>0</v>
      </c>
      <c r="N1532" s="182">
        <f t="shared" si="95"/>
        <v>0</v>
      </c>
      <c r="Q1532" s="186"/>
    </row>
    <row r="1533" spans="1:17" ht="12" customHeight="1" x14ac:dyDescent="0.2">
      <c r="A1533" s="188" t="s">
        <v>2907</v>
      </c>
      <c r="B1533" s="188" t="s">
        <v>2908</v>
      </c>
      <c r="C1533" s="190"/>
      <c r="D1533" s="189"/>
      <c r="E1533" s="188" t="s">
        <v>2862</v>
      </c>
      <c r="F1533" s="188" t="s">
        <v>2886</v>
      </c>
      <c r="G1533" s="188" t="s">
        <v>2820</v>
      </c>
      <c r="H1533" s="188" t="s">
        <v>3319</v>
      </c>
      <c r="I1533" s="181">
        <f>SUMIFS(STIMA!$O$2:$O$48,STIMA!$G$2:$G$48,EP!I$1,STIMA!$E$2:$E$48,EP!$A1533)</f>
        <v>0</v>
      </c>
      <c r="J1533" s="182">
        <f t="shared" si="92"/>
        <v>0</v>
      </c>
      <c r="K1533" s="181">
        <f>SUMIFS(STIMA!$O$2:$O$48,STIMA!$G$2:$G$48,EP!K$1,STIMA!$E$2:$E$48,EP!$A1533)</f>
        <v>0</v>
      </c>
      <c r="L1533" s="182">
        <f t="shared" si="93"/>
        <v>0</v>
      </c>
      <c r="M1533" s="183">
        <f t="shared" si="94"/>
        <v>0</v>
      </c>
      <c r="N1533" s="182">
        <f t="shared" si="95"/>
        <v>0</v>
      </c>
      <c r="Q1533" s="186"/>
    </row>
    <row r="1534" spans="1:17" ht="12" customHeight="1" x14ac:dyDescent="0.2">
      <c r="A1534" s="188" t="s">
        <v>2909</v>
      </c>
      <c r="B1534" s="188" t="s">
        <v>2910</v>
      </c>
      <c r="C1534" s="188" t="s">
        <v>427</v>
      </c>
      <c r="D1534" s="189">
        <v>0.12</v>
      </c>
      <c r="E1534" s="188" t="s">
        <v>2862</v>
      </c>
      <c r="F1534" s="188" t="s">
        <v>2886</v>
      </c>
      <c r="G1534" s="188" t="s">
        <v>2820</v>
      </c>
      <c r="H1534" s="188" t="s">
        <v>3319</v>
      </c>
      <c r="I1534" s="181">
        <f>SUMIFS(STIMA!$O$2:$O$48,STIMA!$G$2:$G$48,EP!I$1,STIMA!$E$2:$E$48,EP!$A1534)</f>
        <v>0</v>
      </c>
      <c r="J1534" s="182">
        <f t="shared" si="92"/>
        <v>0</v>
      </c>
      <c r="K1534" s="181">
        <f>SUMIFS(STIMA!$O$2:$O$48,STIMA!$G$2:$G$48,EP!K$1,STIMA!$E$2:$E$48,EP!$A1534)</f>
        <v>0</v>
      </c>
      <c r="L1534" s="182">
        <f t="shared" si="93"/>
        <v>0</v>
      </c>
      <c r="M1534" s="183">
        <f t="shared" si="94"/>
        <v>0</v>
      </c>
      <c r="N1534" s="182">
        <f t="shared" si="95"/>
        <v>0</v>
      </c>
      <c r="Q1534" s="186"/>
    </row>
    <row r="1535" spans="1:17" ht="12" customHeight="1" x14ac:dyDescent="0.2">
      <c r="A1535" s="188" t="s">
        <v>2911</v>
      </c>
      <c r="B1535" s="188" t="s">
        <v>2912</v>
      </c>
      <c r="C1535" s="188"/>
      <c r="D1535" s="189"/>
      <c r="E1535" s="188" t="s">
        <v>2862</v>
      </c>
      <c r="F1535" s="188" t="s">
        <v>2886</v>
      </c>
      <c r="G1535" s="188" t="s">
        <v>2820</v>
      </c>
      <c r="H1535" s="188" t="s">
        <v>3319</v>
      </c>
      <c r="I1535" s="181">
        <f>SUMIFS(STIMA!$O$2:$O$48,STIMA!$G$2:$G$48,EP!I$1,STIMA!$E$2:$E$48,EP!$A1535)</f>
        <v>0</v>
      </c>
      <c r="J1535" s="182">
        <f t="shared" si="92"/>
        <v>0</v>
      </c>
      <c r="K1535" s="181">
        <f>SUMIFS(STIMA!$O$2:$O$48,STIMA!$G$2:$G$48,EP!K$1,STIMA!$E$2:$E$48,EP!$A1535)</f>
        <v>0</v>
      </c>
      <c r="L1535" s="182">
        <f t="shared" si="93"/>
        <v>0</v>
      </c>
      <c r="M1535" s="183">
        <f t="shared" si="94"/>
        <v>0</v>
      </c>
      <c r="N1535" s="182">
        <f t="shared" si="95"/>
        <v>0</v>
      </c>
      <c r="Q1535" s="186"/>
    </row>
    <row r="1536" spans="1:17" ht="12" customHeight="1" x14ac:dyDescent="0.2">
      <c r="A1536" s="188" t="s">
        <v>2913</v>
      </c>
      <c r="B1536" s="188" t="s">
        <v>2914</v>
      </c>
      <c r="C1536" s="188" t="s">
        <v>427</v>
      </c>
      <c r="D1536" s="189">
        <v>0.18</v>
      </c>
      <c r="E1536" s="188" t="s">
        <v>2862</v>
      </c>
      <c r="F1536" s="188" t="s">
        <v>2886</v>
      </c>
      <c r="G1536" s="188" t="s">
        <v>2820</v>
      </c>
      <c r="H1536" s="188" t="s">
        <v>3319</v>
      </c>
      <c r="I1536" s="181">
        <f>SUMIFS(STIMA!$O$2:$O$48,STIMA!$G$2:$G$48,EP!I$1,STIMA!$E$2:$E$48,EP!$A1536)</f>
        <v>0</v>
      </c>
      <c r="J1536" s="182">
        <f t="shared" si="92"/>
        <v>0</v>
      </c>
      <c r="K1536" s="181">
        <f>SUMIFS(STIMA!$O$2:$O$48,STIMA!$G$2:$G$48,EP!K$1,STIMA!$E$2:$E$48,EP!$A1536)</f>
        <v>0</v>
      </c>
      <c r="L1536" s="182">
        <f t="shared" si="93"/>
        <v>0</v>
      </c>
      <c r="M1536" s="183">
        <f t="shared" si="94"/>
        <v>0</v>
      </c>
      <c r="N1536" s="182">
        <f t="shared" si="95"/>
        <v>0</v>
      </c>
      <c r="Q1536" s="186"/>
    </row>
    <row r="1537" spans="1:17" ht="12" customHeight="1" x14ac:dyDescent="0.2">
      <c r="A1537" s="188" t="s">
        <v>2915</v>
      </c>
      <c r="B1537" s="188" t="s">
        <v>2916</v>
      </c>
      <c r="C1537" s="188"/>
      <c r="D1537" s="189"/>
      <c r="E1537" s="188" t="s">
        <v>2862</v>
      </c>
      <c r="F1537" s="188" t="s">
        <v>2886</v>
      </c>
      <c r="G1537" s="188" t="s">
        <v>2820</v>
      </c>
      <c r="H1537" s="188" t="s">
        <v>3319</v>
      </c>
      <c r="I1537" s="181">
        <f>SUMIFS(STIMA!$O$2:$O$48,STIMA!$G$2:$G$48,EP!I$1,STIMA!$E$2:$E$48,EP!$A1537)</f>
        <v>0</v>
      </c>
      <c r="J1537" s="182">
        <f t="shared" si="92"/>
        <v>0</v>
      </c>
      <c r="K1537" s="181">
        <f>SUMIFS(STIMA!$O$2:$O$48,STIMA!$G$2:$G$48,EP!K$1,STIMA!$E$2:$E$48,EP!$A1537)</f>
        <v>0</v>
      </c>
      <c r="L1537" s="182">
        <f t="shared" si="93"/>
        <v>0</v>
      </c>
      <c r="M1537" s="183">
        <f t="shared" si="94"/>
        <v>0</v>
      </c>
      <c r="N1537" s="182">
        <f t="shared" si="95"/>
        <v>0</v>
      </c>
      <c r="Q1537" s="186"/>
    </row>
    <row r="1538" spans="1:17" ht="12" customHeight="1" x14ac:dyDescent="0.2">
      <c r="A1538" s="188" t="s">
        <v>2917</v>
      </c>
      <c r="B1538" s="188" t="s">
        <v>2918</v>
      </c>
      <c r="C1538" s="190" t="s">
        <v>427</v>
      </c>
      <c r="D1538" s="189">
        <v>0.4</v>
      </c>
      <c r="E1538" s="188" t="s">
        <v>2862</v>
      </c>
      <c r="F1538" s="188" t="s">
        <v>2886</v>
      </c>
      <c r="G1538" s="188" t="s">
        <v>2820</v>
      </c>
      <c r="H1538" s="188" t="s">
        <v>3319</v>
      </c>
      <c r="I1538" s="181">
        <f>SUMIFS(STIMA!$O$2:$O$48,STIMA!$G$2:$G$48,EP!I$1,STIMA!$E$2:$E$48,EP!$A1538)</f>
        <v>0</v>
      </c>
      <c r="J1538" s="182">
        <f t="shared" ref="J1538:J1601" si="96">I1538/$J$1</f>
        <v>0</v>
      </c>
      <c r="K1538" s="181">
        <f>SUMIFS(STIMA!$O$2:$O$48,STIMA!$G$2:$G$48,EP!K$1,STIMA!$E$2:$E$48,EP!$A1538)</f>
        <v>0</v>
      </c>
      <c r="L1538" s="182">
        <f t="shared" ref="L1538:L1601" si="97">K1538/$L$1</f>
        <v>0</v>
      </c>
      <c r="M1538" s="183">
        <f t="shared" ref="M1538:M1601" si="98">I1538+K1538</f>
        <v>0</v>
      </c>
      <c r="N1538" s="182">
        <f t="shared" ref="N1538:N1601" si="99">M1538/$N$1</f>
        <v>0</v>
      </c>
      <c r="Q1538" s="186"/>
    </row>
    <row r="1539" spans="1:17" ht="12" customHeight="1" x14ac:dyDescent="0.2">
      <c r="A1539" s="188" t="s">
        <v>2919</v>
      </c>
      <c r="B1539" s="188" t="s">
        <v>2920</v>
      </c>
      <c r="C1539" s="188" t="s">
        <v>427</v>
      </c>
      <c r="D1539" s="189">
        <v>0.5</v>
      </c>
      <c r="E1539" s="188" t="s">
        <v>2862</v>
      </c>
      <c r="F1539" s="188" t="s">
        <v>2886</v>
      </c>
      <c r="G1539" s="188" t="s">
        <v>2820</v>
      </c>
      <c r="H1539" s="188" t="s">
        <v>3319</v>
      </c>
      <c r="I1539" s="181">
        <f>SUMIFS(STIMA!$O$2:$O$48,STIMA!$G$2:$G$48,EP!I$1,STIMA!$E$2:$E$48,EP!$A1539)</f>
        <v>0</v>
      </c>
      <c r="J1539" s="182">
        <f t="shared" si="96"/>
        <v>0</v>
      </c>
      <c r="K1539" s="181">
        <f>SUMIFS(STIMA!$O$2:$O$48,STIMA!$G$2:$G$48,EP!K$1,STIMA!$E$2:$E$48,EP!$A1539)</f>
        <v>0</v>
      </c>
      <c r="L1539" s="182">
        <f t="shared" si="97"/>
        <v>0</v>
      </c>
      <c r="M1539" s="183">
        <f t="shared" si="98"/>
        <v>0</v>
      </c>
      <c r="N1539" s="182">
        <f t="shared" si="99"/>
        <v>0</v>
      </c>
      <c r="Q1539" s="186"/>
    </row>
    <row r="1540" spans="1:17" ht="12" customHeight="1" x14ac:dyDescent="0.2">
      <c r="A1540" s="188" t="s">
        <v>2921</v>
      </c>
      <c r="B1540" s="188" t="s">
        <v>2922</v>
      </c>
      <c r="C1540" s="188" t="s">
        <v>427</v>
      </c>
      <c r="D1540" s="189">
        <v>1</v>
      </c>
      <c r="E1540" s="188" t="s">
        <v>2862</v>
      </c>
      <c r="F1540" s="188" t="s">
        <v>2886</v>
      </c>
      <c r="G1540" s="188" t="s">
        <v>2820</v>
      </c>
      <c r="H1540" s="188" t="s">
        <v>3319</v>
      </c>
      <c r="I1540" s="181">
        <f>SUMIFS(STIMA!$O$2:$O$48,STIMA!$G$2:$G$48,EP!I$1,STIMA!$E$2:$E$48,EP!$A1540)</f>
        <v>0</v>
      </c>
      <c r="J1540" s="182">
        <f t="shared" si="96"/>
        <v>0</v>
      </c>
      <c r="K1540" s="181">
        <f>SUMIFS(STIMA!$O$2:$O$48,STIMA!$G$2:$G$48,EP!K$1,STIMA!$E$2:$E$48,EP!$A1540)</f>
        <v>0</v>
      </c>
      <c r="L1540" s="182">
        <f t="shared" si="97"/>
        <v>0</v>
      </c>
      <c r="M1540" s="183">
        <f t="shared" si="98"/>
        <v>0</v>
      </c>
      <c r="N1540" s="182">
        <f t="shared" si="99"/>
        <v>0</v>
      </c>
      <c r="Q1540" s="186"/>
    </row>
    <row r="1541" spans="1:17" ht="12" customHeight="1" x14ac:dyDescent="0.2">
      <c r="A1541" s="188" t="s">
        <v>2923</v>
      </c>
      <c r="B1541" s="188" t="s">
        <v>2924</v>
      </c>
      <c r="C1541" s="188" t="s">
        <v>427</v>
      </c>
      <c r="D1541" s="189">
        <v>0.15</v>
      </c>
      <c r="E1541" s="188" t="s">
        <v>2862</v>
      </c>
      <c r="F1541" s="188" t="s">
        <v>2886</v>
      </c>
      <c r="G1541" s="188" t="s">
        <v>2820</v>
      </c>
      <c r="H1541" s="188" t="s">
        <v>3319</v>
      </c>
      <c r="I1541" s="181">
        <f>SUMIFS(STIMA!$O$2:$O$48,STIMA!$G$2:$G$48,EP!I$1,STIMA!$E$2:$E$48,EP!$A1541)</f>
        <v>0</v>
      </c>
      <c r="J1541" s="182">
        <f t="shared" si="96"/>
        <v>0</v>
      </c>
      <c r="K1541" s="181">
        <f>SUMIFS(STIMA!$O$2:$O$48,STIMA!$G$2:$G$48,EP!K$1,STIMA!$E$2:$E$48,EP!$A1541)</f>
        <v>0</v>
      </c>
      <c r="L1541" s="182">
        <f t="shared" si="97"/>
        <v>0</v>
      </c>
      <c r="M1541" s="183">
        <f t="shared" si="98"/>
        <v>0</v>
      </c>
      <c r="N1541" s="182">
        <f t="shared" si="99"/>
        <v>0</v>
      </c>
      <c r="Q1541" s="186"/>
    </row>
    <row r="1542" spans="1:17" ht="12" customHeight="1" x14ac:dyDescent="0.2">
      <c r="A1542" s="188" t="s">
        <v>2925</v>
      </c>
      <c r="B1542" s="188" t="s">
        <v>2926</v>
      </c>
      <c r="C1542" s="190" t="s">
        <v>427</v>
      </c>
      <c r="D1542" s="189">
        <v>0.15</v>
      </c>
      <c r="E1542" s="188" t="s">
        <v>2862</v>
      </c>
      <c r="F1542" s="188" t="s">
        <v>2886</v>
      </c>
      <c r="G1542" s="188" t="s">
        <v>2820</v>
      </c>
      <c r="H1542" s="188" t="s">
        <v>3319</v>
      </c>
      <c r="I1542" s="181">
        <f>SUMIFS(STIMA!$O$2:$O$48,STIMA!$G$2:$G$48,EP!I$1,STIMA!$E$2:$E$48,EP!$A1542)</f>
        <v>0</v>
      </c>
      <c r="J1542" s="182">
        <f t="shared" si="96"/>
        <v>0</v>
      </c>
      <c r="K1542" s="181">
        <f>SUMIFS(STIMA!$O$2:$O$48,STIMA!$G$2:$G$48,EP!K$1,STIMA!$E$2:$E$48,EP!$A1542)</f>
        <v>0</v>
      </c>
      <c r="L1542" s="182">
        <f t="shared" si="97"/>
        <v>0</v>
      </c>
      <c r="M1542" s="183">
        <f t="shared" si="98"/>
        <v>0</v>
      </c>
      <c r="N1542" s="182">
        <f t="shared" si="99"/>
        <v>0</v>
      </c>
      <c r="Q1542" s="186"/>
    </row>
    <row r="1543" spans="1:17" ht="12" customHeight="1" x14ac:dyDescent="0.2">
      <c r="A1543" s="188" t="s">
        <v>2927</v>
      </c>
      <c r="B1543" s="188" t="s">
        <v>2928</v>
      </c>
      <c r="C1543" s="188" t="s">
        <v>427</v>
      </c>
      <c r="D1543" s="189">
        <v>0.66</v>
      </c>
      <c r="E1543" s="188" t="s">
        <v>2862</v>
      </c>
      <c r="F1543" s="188" t="s">
        <v>2886</v>
      </c>
      <c r="G1543" s="188" t="s">
        <v>2820</v>
      </c>
      <c r="H1543" s="188" t="s">
        <v>3319</v>
      </c>
      <c r="I1543" s="181">
        <f>SUMIFS(STIMA!$O$2:$O$48,STIMA!$G$2:$G$48,EP!I$1,STIMA!$E$2:$E$48,EP!$A1543)</f>
        <v>0</v>
      </c>
      <c r="J1543" s="182">
        <f t="shared" si="96"/>
        <v>0</v>
      </c>
      <c r="K1543" s="181">
        <f>SUMIFS(STIMA!$O$2:$O$48,STIMA!$G$2:$G$48,EP!K$1,STIMA!$E$2:$E$48,EP!$A1543)</f>
        <v>0</v>
      </c>
      <c r="L1543" s="182">
        <f t="shared" si="97"/>
        <v>0</v>
      </c>
      <c r="M1543" s="183">
        <f t="shared" si="98"/>
        <v>0</v>
      </c>
      <c r="N1543" s="182">
        <f t="shared" si="99"/>
        <v>0</v>
      </c>
      <c r="Q1543" s="186"/>
    </row>
    <row r="1544" spans="1:17" ht="12" customHeight="1" x14ac:dyDescent="0.2">
      <c r="A1544" s="188" t="s">
        <v>2929</v>
      </c>
      <c r="B1544" s="188" t="s">
        <v>2930</v>
      </c>
      <c r="C1544" s="188"/>
      <c r="D1544" s="189"/>
      <c r="E1544" s="188" t="s">
        <v>2931</v>
      </c>
      <c r="F1544" s="188" t="s">
        <v>2932</v>
      </c>
      <c r="G1544" s="188" t="s">
        <v>2820</v>
      </c>
      <c r="H1544" s="188" t="s">
        <v>3319</v>
      </c>
      <c r="I1544" s="181">
        <f>SUMIFS(STIMA!$O$2:$O$48,STIMA!$G$2:$G$48,EP!I$1,STIMA!$E$2:$E$48,EP!$A1544)</f>
        <v>0</v>
      </c>
      <c r="J1544" s="182">
        <f t="shared" si="96"/>
        <v>0</v>
      </c>
      <c r="K1544" s="181">
        <f>SUMIFS(STIMA!$O$2:$O$48,STIMA!$G$2:$G$48,EP!K$1,STIMA!$E$2:$E$48,EP!$A1544)</f>
        <v>0</v>
      </c>
      <c r="L1544" s="182">
        <f t="shared" si="97"/>
        <v>0</v>
      </c>
      <c r="M1544" s="183">
        <f t="shared" si="98"/>
        <v>0</v>
      </c>
      <c r="N1544" s="182">
        <f t="shared" si="99"/>
        <v>0</v>
      </c>
      <c r="Q1544" s="186"/>
    </row>
    <row r="1545" spans="1:17" ht="12" customHeight="1" x14ac:dyDescent="0.2">
      <c r="A1545" s="188" t="s">
        <v>2933</v>
      </c>
      <c r="B1545" s="188" t="s">
        <v>2934</v>
      </c>
      <c r="C1545" s="188" t="s">
        <v>427</v>
      </c>
      <c r="D1545" s="189">
        <v>362</v>
      </c>
      <c r="E1545" s="188" t="s">
        <v>2931</v>
      </c>
      <c r="F1545" s="188" t="s">
        <v>2932</v>
      </c>
      <c r="G1545" s="188" t="s">
        <v>2820</v>
      </c>
      <c r="H1545" s="188" t="s">
        <v>3319</v>
      </c>
      <c r="I1545" s="181">
        <f>SUMIFS(STIMA!$O$2:$O$48,STIMA!$G$2:$G$48,EP!I$1,STIMA!$E$2:$E$48,EP!$A1545)</f>
        <v>0</v>
      </c>
      <c r="J1545" s="182">
        <f t="shared" si="96"/>
        <v>0</v>
      </c>
      <c r="K1545" s="181">
        <f>SUMIFS(STIMA!$O$2:$O$48,STIMA!$G$2:$G$48,EP!K$1,STIMA!$E$2:$E$48,EP!$A1545)</f>
        <v>0</v>
      </c>
      <c r="L1545" s="182">
        <f t="shared" si="97"/>
        <v>0</v>
      </c>
      <c r="M1545" s="183">
        <f t="shared" si="98"/>
        <v>0</v>
      </c>
      <c r="N1545" s="182">
        <f t="shared" si="99"/>
        <v>0</v>
      </c>
      <c r="Q1545" s="186"/>
    </row>
    <row r="1546" spans="1:17" ht="12" customHeight="1" x14ac:dyDescent="0.2">
      <c r="A1546" s="188" t="s">
        <v>2935</v>
      </c>
      <c r="B1546" s="188" t="s">
        <v>2936</v>
      </c>
      <c r="C1546" s="188" t="s">
        <v>427</v>
      </c>
      <c r="D1546" s="189">
        <v>22.1</v>
      </c>
      <c r="E1546" s="188" t="s">
        <v>2931</v>
      </c>
      <c r="F1546" s="188" t="s">
        <v>2932</v>
      </c>
      <c r="G1546" s="188" t="s">
        <v>2820</v>
      </c>
      <c r="H1546" s="188" t="s">
        <v>3319</v>
      </c>
      <c r="I1546" s="181">
        <f>SUMIFS(STIMA!$O$2:$O$48,STIMA!$G$2:$G$48,EP!I$1,STIMA!$E$2:$E$48,EP!$A1546)</f>
        <v>0</v>
      </c>
      <c r="J1546" s="182">
        <f t="shared" si="96"/>
        <v>0</v>
      </c>
      <c r="K1546" s="181">
        <f>SUMIFS(STIMA!$O$2:$O$48,STIMA!$G$2:$G$48,EP!K$1,STIMA!$E$2:$E$48,EP!$A1546)</f>
        <v>0</v>
      </c>
      <c r="L1546" s="182">
        <f t="shared" si="97"/>
        <v>0</v>
      </c>
      <c r="M1546" s="183">
        <f t="shared" si="98"/>
        <v>0</v>
      </c>
      <c r="N1546" s="182">
        <f t="shared" si="99"/>
        <v>0</v>
      </c>
      <c r="Q1546" s="186"/>
    </row>
    <row r="1547" spans="1:17" ht="12" customHeight="1" x14ac:dyDescent="0.2">
      <c r="A1547" s="188" t="s">
        <v>2937</v>
      </c>
      <c r="B1547" s="188" t="s">
        <v>2938</v>
      </c>
      <c r="C1547" s="188" t="s">
        <v>427</v>
      </c>
      <c r="D1547" s="189">
        <v>31</v>
      </c>
      <c r="E1547" s="188" t="s">
        <v>2931</v>
      </c>
      <c r="F1547" s="188" t="s">
        <v>2932</v>
      </c>
      <c r="G1547" s="188" t="s">
        <v>2820</v>
      </c>
      <c r="H1547" s="188" t="s">
        <v>3319</v>
      </c>
      <c r="I1547" s="181">
        <f>SUMIFS(STIMA!$O$2:$O$48,STIMA!$G$2:$G$48,EP!I$1,STIMA!$E$2:$E$48,EP!$A1547)</f>
        <v>0</v>
      </c>
      <c r="J1547" s="182">
        <f t="shared" si="96"/>
        <v>0</v>
      </c>
      <c r="K1547" s="181">
        <f>SUMIFS(STIMA!$O$2:$O$48,STIMA!$G$2:$G$48,EP!K$1,STIMA!$E$2:$E$48,EP!$A1547)</f>
        <v>0</v>
      </c>
      <c r="L1547" s="182">
        <f t="shared" si="97"/>
        <v>0</v>
      </c>
      <c r="M1547" s="183">
        <f t="shared" si="98"/>
        <v>0</v>
      </c>
      <c r="N1547" s="182">
        <f t="shared" si="99"/>
        <v>0</v>
      </c>
      <c r="Q1547" s="186"/>
    </row>
    <row r="1548" spans="1:17" ht="12" customHeight="1" x14ac:dyDescent="0.2">
      <c r="A1548" s="188" t="s">
        <v>2939</v>
      </c>
      <c r="B1548" s="188" t="s">
        <v>2940</v>
      </c>
      <c r="C1548" s="188"/>
      <c r="D1548" s="189"/>
      <c r="E1548" s="188" t="s">
        <v>2931</v>
      </c>
      <c r="F1548" s="188" t="s">
        <v>2932</v>
      </c>
      <c r="G1548" s="188" t="s">
        <v>2820</v>
      </c>
      <c r="H1548" s="188" t="s">
        <v>3319</v>
      </c>
      <c r="I1548" s="181">
        <f>SUMIFS(STIMA!$O$2:$O$48,STIMA!$G$2:$G$48,EP!I$1,STIMA!$E$2:$E$48,EP!$A1548)</f>
        <v>0</v>
      </c>
      <c r="J1548" s="182">
        <f t="shared" si="96"/>
        <v>0</v>
      </c>
      <c r="K1548" s="181">
        <f>SUMIFS(STIMA!$O$2:$O$48,STIMA!$G$2:$G$48,EP!K$1,STIMA!$E$2:$E$48,EP!$A1548)</f>
        <v>0</v>
      </c>
      <c r="L1548" s="182">
        <f t="shared" si="97"/>
        <v>0</v>
      </c>
      <c r="M1548" s="183">
        <f t="shared" si="98"/>
        <v>0</v>
      </c>
      <c r="N1548" s="182">
        <f t="shared" si="99"/>
        <v>0</v>
      </c>
      <c r="Q1548" s="186"/>
    </row>
    <row r="1549" spans="1:17" ht="12" customHeight="1" x14ac:dyDescent="0.2">
      <c r="A1549" s="188" t="s">
        <v>2941</v>
      </c>
      <c r="B1549" s="188" t="s">
        <v>2942</v>
      </c>
      <c r="C1549" s="188" t="s">
        <v>329</v>
      </c>
      <c r="D1549" s="189">
        <v>18.63</v>
      </c>
      <c r="E1549" s="188" t="s">
        <v>2931</v>
      </c>
      <c r="F1549" s="188" t="s">
        <v>2932</v>
      </c>
      <c r="G1549" s="188" t="s">
        <v>2820</v>
      </c>
      <c r="H1549" s="188" t="s">
        <v>3319</v>
      </c>
      <c r="I1549" s="181">
        <f>SUMIFS(STIMA!$O$2:$O$48,STIMA!$G$2:$G$48,EP!I$1,STIMA!$E$2:$E$48,EP!$A1549)</f>
        <v>0</v>
      </c>
      <c r="J1549" s="182">
        <f t="shared" si="96"/>
        <v>0</v>
      </c>
      <c r="K1549" s="181">
        <f>SUMIFS(STIMA!$O$2:$O$48,STIMA!$G$2:$G$48,EP!K$1,STIMA!$E$2:$E$48,EP!$A1549)</f>
        <v>0</v>
      </c>
      <c r="L1549" s="182">
        <f t="shared" si="97"/>
        <v>0</v>
      </c>
      <c r="M1549" s="183">
        <f t="shared" si="98"/>
        <v>0</v>
      </c>
      <c r="N1549" s="182">
        <f t="shared" si="99"/>
        <v>0</v>
      </c>
      <c r="Q1549" s="186"/>
    </row>
    <row r="1550" spans="1:17" ht="12" customHeight="1" x14ac:dyDescent="0.2">
      <c r="A1550" s="188" t="s">
        <v>2943</v>
      </c>
      <c r="B1550" s="188" t="s">
        <v>2944</v>
      </c>
      <c r="C1550" s="190"/>
      <c r="D1550" s="189"/>
      <c r="E1550" s="188" t="s">
        <v>2931</v>
      </c>
      <c r="F1550" s="188" t="s">
        <v>2932</v>
      </c>
      <c r="G1550" s="188" t="s">
        <v>2820</v>
      </c>
      <c r="H1550" s="188" t="s">
        <v>3319</v>
      </c>
      <c r="I1550" s="181">
        <f>SUMIFS(STIMA!$O$2:$O$48,STIMA!$G$2:$G$48,EP!I$1,STIMA!$E$2:$E$48,EP!$A1550)</f>
        <v>0</v>
      </c>
      <c r="J1550" s="182">
        <f t="shared" si="96"/>
        <v>0</v>
      </c>
      <c r="K1550" s="181">
        <f>SUMIFS(STIMA!$O$2:$O$48,STIMA!$G$2:$G$48,EP!K$1,STIMA!$E$2:$E$48,EP!$A1550)</f>
        <v>0</v>
      </c>
      <c r="L1550" s="182">
        <f t="shared" si="97"/>
        <v>0</v>
      </c>
      <c r="M1550" s="183">
        <f t="shared" si="98"/>
        <v>0</v>
      </c>
      <c r="N1550" s="182">
        <f t="shared" si="99"/>
        <v>0</v>
      </c>
      <c r="Q1550" s="186"/>
    </row>
    <row r="1551" spans="1:17" ht="12" customHeight="1" x14ac:dyDescent="0.2">
      <c r="A1551" s="188" t="s">
        <v>2945</v>
      </c>
      <c r="B1551" s="188" t="s">
        <v>2942</v>
      </c>
      <c r="C1551" s="188" t="s">
        <v>329</v>
      </c>
      <c r="D1551" s="189">
        <v>16.47</v>
      </c>
      <c r="E1551" s="188" t="s">
        <v>2931</v>
      </c>
      <c r="F1551" s="188" t="s">
        <v>2932</v>
      </c>
      <c r="G1551" s="188" t="s">
        <v>2820</v>
      </c>
      <c r="H1551" s="188" t="s">
        <v>3319</v>
      </c>
      <c r="I1551" s="181">
        <f>SUMIFS(STIMA!$O$2:$O$48,STIMA!$G$2:$G$48,EP!I$1,STIMA!$E$2:$E$48,EP!$A1551)</f>
        <v>0</v>
      </c>
      <c r="J1551" s="182">
        <f t="shared" si="96"/>
        <v>0</v>
      </c>
      <c r="K1551" s="181">
        <f>SUMIFS(STIMA!$O$2:$O$48,STIMA!$G$2:$G$48,EP!K$1,STIMA!$E$2:$E$48,EP!$A1551)</f>
        <v>0</v>
      </c>
      <c r="L1551" s="182">
        <f t="shared" si="97"/>
        <v>0</v>
      </c>
      <c r="M1551" s="183">
        <f t="shared" si="98"/>
        <v>0</v>
      </c>
      <c r="N1551" s="182">
        <f t="shared" si="99"/>
        <v>0</v>
      </c>
      <c r="Q1551" s="186"/>
    </row>
    <row r="1552" spans="1:17" ht="12" customHeight="1" x14ac:dyDescent="0.2">
      <c r="A1552" s="188" t="s">
        <v>2946</v>
      </c>
      <c r="B1552" s="188" t="s">
        <v>2947</v>
      </c>
      <c r="C1552" s="188"/>
      <c r="D1552" s="189">
        <v>0</v>
      </c>
      <c r="E1552" s="188" t="s">
        <v>2931</v>
      </c>
      <c r="F1552" s="188" t="s">
        <v>2932</v>
      </c>
      <c r="G1552" s="188" t="s">
        <v>2820</v>
      </c>
      <c r="H1552" s="188" t="s">
        <v>3319</v>
      </c>
      <c r="I1552" s="181">
        <f>SUMIFS(STIMA!$O$2:$O$48,STIMA!$G$2:$G$48,EP!I$1,STIMA!$E$2:$E$48,EP!$A1552)</f>
        <v>0</v>
      </c>
      <c r="J1552" s="182">
        <f t="shared" si="96"/>
        <v>0</v>
      </c>
      <c r="K1552" s="181">
        <f>SUMIFS(STIMA!$O$2:$O$48,STIMA!$G$2:$G$48,EP!K$1,STIMA!$E$2:$E$48,EP!$A1552)</f>
        <v>0</v>
      </c>
      <c r="L1552" s="182">
        <f t="shared" si="97"/>
        <v>0</v>
      </c>
      <c r="M1552" s="183">
        <f t="shared" si="98"/>
        <v>0</v>
      </c>
      <c r="N1552" s="182">
        <f t="shared" si="99"/>
        <v>0</v>
      </c>
      <c r="Q1552" s="186"/>
    </row>
    <row r="1553" spans="1:17" ht="12" customHeight="1" x14ac:dyDescent="0.2">
      <c r="A1553" s="188" t="s">
        <v>2948</v>
      </c>
      <c r="B1553" s="188" t="s">
        <v>2949</v>
      </c>
      <c r="C1553" s="188" t="s">
        <v>427</v>
      </c>
      <c r="D1553" s="189">
        <v>3.66</v>
      </c>
      <c r="E1553" s="188" t="s">
        <v>2931</v>
      </c>
      <c r="F1553" s="188" t="s">
        <v>2932</v>
      </c>
      <c r="G1553" s="188" t="s">
        <v>2820</v>
      </c>
      <c r="H1553" s="188" t="s">
        <v>3319</v>
      </c>
      <c r="I1553" s="181">
        <f>SUMIFS(STIMA!$O$2:$O$48,STIMA!$G$2:$G$48,EP!I$1,STIMA!$E$2:$E$48,EP!$A1553)</f>
        <v>0</v>
      </c>
      <c r="J1553" s="182">
        <f t="shared" si="96"/>
        <v>0</v>
      </c>
      <c r="K1553" s="181">
        <f>SUMIFS(STIMA!$O$2:$O$48,STIMA!$G$2:$G$48,EP!K$1,STIMA!$E$2:$E$48,EP!$A1553)</f>
        <v>0</v>
      </c>
      <c r="L1553" s="182">
        <f t="shared" si="97"/>
        <v>0</v>
      </c>
      <c r="M1553" s="183">
        <f t="shared" si="98"/>
        <v>0</v>
      </c>
      <c r="N1553" s="182">
        <f t="shared" si="99"/>
        <v>0</v>
      </c>
      <c r="Q1553" s="186"/>
    </row>
    <row r="1554" spans="1:17" ht="12" customHeight="1" x14ac:dyDescent="0.2">
      <c r="A1554" s="188" t="s">
        <v>2950</v>
      </c>
      <c r="B1554" s="188" t="s">
        <v>2951</v>
      </c>
      <c r="C1554" s="188"/>
      <c r="D1554" s="189"/>
      <c r="E1554" s="188" t="s">
        <v>2931</v>
      </c>
      <c r="F1554" s="188" t="s">
        <v>2932</v>
      </c>
      <c r="G1554" s="188" t="s">
        <v>2820</v>
      </c>
      <c r="H1554" s="188" t="s">
        <v>3319</v>
      </c>
      <c r="I1554" s="181">
        <f>SUMIFS(STIMA!$O$2:$O$48,STIMA!$G$2:$G$48,EP!I$1,STIMA!$E$2:$E$48,EP!$A1554)</f>
        <v>0</v>
      </c>
      <c r="J1554" s="182">
        <f t="shared" si="96"/>
        <v>0</v>
      </c>
      <c r="K1554" s="181">
        <f>SUMIFS(STIMA!$O$2:$O$48,STIMA!$G$2:$G$48,EP!K$1,STIMA!$E$2:$E$48,EP!$A1554)</f>
        <v>0</v>
      </c>
      <c r="L1554" s="182">
        <f t="shared" si="97"/>
        <v>0</v>
      </c>
      <c r="M1554" s="183">
        <f t="shared" si="98"/>
        <v>0</v>
      </c>
      <c r="N1554" s="182">
        <f t="shared" si="99"/>
        <v>0</v>
      </c>
      <c r="Q1554" s="186"/>
    </row>
    <row r="1555" spans="1:17" ht="12" customHeight="1" x14ac:dyDescent="0.2">
      <c r="A1555" s="188" t="s">
        <v>2952</v>
      </c>
      <c r="B1555" s="188" t="s">
        <v>2953</v>
      </c>
      <c r="C1555" s="190" t="s">
        <v>427</v>
      </c>
      <c r="D1555" s="189">
        <v>152.35</v>
      </c>
      <c r="E1555" s="188" t="s">
        <v>2931</v>
      </c>
      <c r="F1555" s="188" t="s">
        <v>2932</v>
      </c>
      <c r="G1555" s="188" t="s">
        <v>2820</v>
      </c>
      <c r="H1555" s="188" t="s">
        <v>3319</v>
      </c>
      <c r="I1555" s="181">
        <f>SUMIFS(STIMA!$O$2:$O$48,STIMA!$G$2:$G$48,EP!I$1,STIMA!$E$2:$E$48,EP!$A1555)</f>
        <v>0</v>
      </c>
      <c r="J1555" s="182">
        <f t="shared" si="96"/>
        <v>0</v>
      </c>
      <c r="K1555" s="181">
        <f>SUMIFS(STIMA!$O$2:$O$48,STIMA!$G$2:$G$48,EP!K$1,STIMA!$E$2:$E$48,EP!$A1555)</f>
        <v>0</v>
      </c>
      <c r="L1555" s="182">
        <f t="shared" si="97"/>
        <v>0</v>
      </c>
      <c r="M1555" s="183">
        <f t="shared" si="98"/>
        <v>0</v>
      </c>
      <c r="N1555" s="182">
        <f t="shared" si="99"/>
        <v>0</v>
      </c>
      <c r="Q1555" s="186"/>
    </row>
    <row r="1556" spans="1:17" ht="12" customHeight="1" x14ac:dyDescent="0.2">
      <c r="A1556" s="188" t="s">
        <v>2954</v>
      </c>
      <c r="B1556" s="188" t="s">
        <v>2955</v>
      </c>
      <c r="C1556" s="188" t="s">
        <v>427</v>
      </c>
      <c r="D1556" s="189">
        <v>0.34</v>
      </c>
      <c r="E1556" s="188" t="s">
        <v>2931</v>
      </c>
      <c r="F1556" s="188" t="s">
        <v>2956</v>
      </c>
      <c r="G1556" s="188" t="s">
        <v>2820</v>
      </c>
      <c r="H1556" s="188" t="s">
        <v>3319</v>
      </c>
      <c r="I1556" s="181">
        <f>SUMIFS(STIMA!$O$2:$O$48,STIMA!$G$2:$G$48,EP!I$1,STIMA!$E$2:$E$48,EP!$A1556)</f>
        <v>0</v>
      </c>
      <c r="J1556" s="182">
        <f t="shared" si="96"/>
        <v>0</v>
      </c>
      <c r="K1556" s="181">
        <f>SUMIFS(STIMA!$O$2:$O$48,STIMA!$G$2:$G$48,EP!K$1,STIMA!$E$2:$E$48,EP!$A1556)</f>
        <v>0</v>
      </c>
      <c r="L1556" s="182">
        <f t="shared" si="97"/>
        <v>0</v>
      </c>
      <c r="M1556" s="183">
        <f t="shared" si="98"/>
        <v>0</v>
      </c>
      <c r="N1556" s="182">
        <f t="shared" si="99"/>
        <v>0</v>
      </c>
      <c r="Q1556" s="186"/>
    </row>
    <row r="1557" spans="1:17" ht="12" customHeight="1" x14ac:dyDescent="0.2">
      <c r="A1557" s="188" t="s">
        <v>2957</v>
      </c>
      <c r="B1557" s="188" t="s">
        <v>2958</v>
      </c>
      <c r="C1557" s="188"/>
      <c r="D1557" s="189">
        <v>0</v>
      </c>
      <c r="E1557" s="188" t="s">
        <v>2931</v>
      </c>
      <c r="F1557" s="188" t="s">
        <v>2959</v>
      </c>
      <c r="G1557" s="188" t="s">
        <v>2820</v>
      </c>
      <c r="H1557" s="188" t="s">
        <v>3319</v>
      </c>
      <c r="I1557" s="181">
        <f>SUMIFS(STIMA!$O$2:$O$48,STIMA!$G$2:$G$48,EP!I$1,STIMA!$E$2:$E$48,EP!$A1557)</f>
        <v>0</v>
      </c>
      <c r="J1557" s="182">
        <f t="shared" si="96"/>
        <v>0</v>
      </c>
      <c r="K1557" s="181">
        <f>SUMIFS(STIMA!$O$2:$O$48,STIMA!$G$2:$G$48,EP!K$1,STIMA!$E$2:$E$48,EP!$A1557)</f>
        <v>0</v>
      </c>
      <c r="L1557" s="182">
        <f t="shared" si="97"/>
        <v>0</v>
      </c>
      <c r="M1557" s="183">
        <f t="shared" si="98"/>
        <v>0</v>
      </c>
      <c r="N1557" s="182">
        <f t="shared" si="99"/>
        <v>0</v>
      </c>
      <c r="Q1557" s="186"/>
    </row>
    <row r="1558" spans="1:17" ht="12" customHeight="1" x14ac:dyDescent="0.2">
      <c r="A1558" s="188" t="s">
        <v>2960</v>
      </c>
      <c r="B1558" s="188" t="s">
        <v>2961</v>
      </c>
      <c r="C1558" s="188" t="s">
        <v>427</v>
      </c>
      <c r="D1558" s="189">
        <v>0.83</v>
      </c>
      <c r="E1558" s="188" t="s">
        <v>2931</v>
      </c>
      <c r="F1558" s="188" t="s">
        <v>2959</v>
      </c>
      <c r="G1558" s="188" t="s">
        <v>2820</v>
      </c>
      <c r="H1558" s="188" t="s">
        <v>3319</v>
      </c>
      <c r="I1558" s="181">
        <f>SUMIFS(STIMA!$O$2:$O$48,STIMA!$G$2:$G$48,EP!I$1,STIMA!$E$2:$E$48,EP!$A1558)</f>
        <v>0</v>
      </c>
      <c r="J1558" s="182">
        <f t="shared" si="96"/>
        <v>0</v>
      </c>
      <c r="K1558" s="181">
        <f>SUMIFS(STIMA!$O$2:$O$48,STIMA!$G$2:$G$48,EP!K$1,STIMA!$E$2:$E$48,EP!$A1558)</f>
        <v>0</v>
      </c>
      <c r="L1558" s="182">
        <f t="shared" si="97"/>
        <v>0</v>
      </c>
      <c r="M1558" s="183">
        <f t="shared" si="98"/>
        <v>0</v>
      </c>
      <c r="N1558" s="182">
        <f t="shared" si="99"/>
        <v>0</v>
      </c>
      <c r="Q1558" s="186"/>
    </row>
    <row r="1559" spans="1:17" ht="12" customHeight="1" x14ac:dyDescent="0.2">
      <c r="A1559" s="188" t="s">
        <v>2962</v>
      </c>
      <c r="B1559" s="188" t="s">
        <v>2963</v>
      </c>
      <c r="C1559" s="188" t="s">
        <v>427</v>
      </c>
      <c r="D1559" s="189">
        <v>0.88</v>
      </c>
      <c r="E1559" s="188" t="s">
        <v>2931</v>
      </c>
      <c r="F1559" s="188" t="s">
        <v>2959</v>
      </c>
      <c r="G1559" s="188" t="s">
        <v>2820</v>
      </c>
      <c r="H1559" s="188" t="s">
        <v>3319</v>
      </c>
      <c r="I1559" s="181">
        <f>SUMIFS(STIMA!$O$2:$O$48,STIMA!$G$2:$G$48,EP!I$1,STIMA!$E$2:$E$48,EP!$A1559)</f>
        <v>0</v>
      </c>
      <c r="J1559" s="182">
        <f t="shared" si="96"/>
        <v>0</v>
      </c>
      <c r="K1559" s="181">
        <f>SUMIFS(STIMA!$O$2:$O$48,STIMA!$G$2:$G$48,EP!K$1,STIMA!$E$2:$E$48,EP!$A1559)</f>
        <v>0</v>
      </c>
      <c r="L1559" s="182">
        <f t="shared" si="97"/>
        <v>0</v>
      </c>
      <c r="M1559" s="183">
        <f t="shared" si="98"/>
        <v>0</v>
      </c>
      <c r="N1559" s="182">
        <f t="shared" si="99"/>
        <v>0</v>
      </c>
      <c r="Q1559" s="186"/>
    </row>
    <row r="1560" spans="1:17" ht="12" customHeight="1" x14ac:dyDescent="0.2">
      <c r="A1560" s="188" t="s">
        <v>2964</v>
      </c>
      <c r="B1560" s="188" t="s">
        <v>2965</v>
      </c>
      <c r="C1560" s="190"/>
      <c r="D1560" s="189"/>
      <c r="E1560" s="188" t="s">
        <v>2966</v>
      </c>
      <c r="F1560" s="188" t="s">
        <v>2967</v>
      </c>
      <c r="G1560" s="188" t="s">
        <v>2820</v>
      </c>
      <c r="H1560" s="188" t="s">
        <v>3319</v>
      </c>
      <c r="I1560" s="181">
        <f>SUMIFS(STIMA!$O$2:$O$48,STIMA!$G$2:$G$48,EP!I$1,STIMA!$E$2:$E$48,EP!$A1560)</f>
        <v>0</v>
      </c>
      <c r="J1560" s="182">
        <f t="shared" si="96"/>
        <v>0</v>
      </c>
      <c r="K1560" s="181">
        <f>SUMIFS(STIMA!$O$2:$O$48,STIMA!$G$2:$G$48,EP!K$1,STIMA!$E$2:$E$48,EP!$A1560)</f>
        <v>0</v>
      </c>
      <c r="L1560" s="182">
        <f t="shared" si="97"/>
        <v>0</v>
      </c>
      <c r="M1560" s="183">
        <f t="shared" si="98"/>
        <v>0</v>
      </c>
      <c r="N1560" s="182">
        <f t="shared" si="99"/>
        <v>0</v>
      </c>
      <c r="Q1560" s="186"/>
    </row>
    <row r="1561" spans="1:17" ht="12" customHeight="1" x14ac:dyDescent="0.2">
      <c r="A1561" s="188" t="s">
        <v>2968</v>
      </c>
      <c r="B1561" s="188" t="s">
        <v>1304</v>
      </c>
      <c r="C1561" s="188" t="s">
        <v>329</v>
      </c>
      <c r="D1561" s="189">
        <v>0.4</v>
      </c>
      <c r="E1561" s="188" t="s">
        <v>2966</v>
      </c>
      <c r="F1561" s="188" t="s">
        <v>2967</v>
      </c>
      <c r="G1561" s="188" t="s">
        <v>2820</v>
      </c>
      <c r="H1561" s="188" t="s">
        <v>3319</v>
      </c>
      <c r="I1561" s="181">
        <f>SUMIFS(STIMA!$O$2:$O$48,STIMA!$G$2:$G$48,EP!I$1,STIMA!$E$2:$E$48,EP!$A1561)</f>
        <v>0</v>
      </c>
      <c r="J1561" s="182">
        <f t="shared" si="96"/>
        <v>0</v>
      </c>
      <c r="K1561" s="181">
        <f>SUMIFS(STIMA!$O$2:$O$48,STIMA!$G$2:$G$48,EP!K$1,STIMA!$E$2:$E$48,EP!$A1561)</f>
        <v>0</v>
      </c>
      <c r="L1561" s="182">
        <f t="shared" si="97"/>
        <v>0</v>
      </c>
      <c r="M1561" s="183">
        <f t="shared" si="98"/>
        <v>0</v>
      </c>
      <c r="N1561" s="182">
        <f t="shared" si="99"/>
        <v>0</v>
      </c>
      <c r="Q1561" s="186"/>
    </row>
    <row r="1562" spans="1:17" ht="12" customHeight="1" x14ac:dyDescent="0.2">
      <c r="A1562" s="188" t="s">
        <v>2969</v>
      </c>
      <c r="B1562" s="188" t="s">
        <v>2970</v>
      </c>
      <c r="C1562" s="188" t="s">
        <v>159</v>
      </c>
      <c r="D1562" s="189">
        <v>3.9</v>
      </c>
      <c r="E1562" s="188" t="s">
        <v>2966</v>
      </c>
      <c r="F1562" s="188" t="s">
        <v>2967</v>
      </c>
      <c r="G1562" s="188" t="s">
        <v>2820</v>
      </c>
      <c r="H1562" s="188" t="s">
        <v>3319</v>
      </c>
      <c r="I1562" s="181">
        <f>SUMIFS(STIMA!$O$2:$O$48,STIMA!$G$2:$G$48,EP!I$1,STIMA!$E$2:$E$48,EP!$A1562)</f>
        <v>0</v>
      </c>
      <c r="J1562" s="182">
        <f t="shared" si="96"/>
        <v>0</v>
      </c>
      <c r="K1562" s="181">
        <f>SUMIFS(STIMA!$O$2:$O$48,STIMA!$G$2:$G$48,EP!K$1,STIMA!$E$2:$E$48,EP!$A1562)</f>
        <v>0</v>
      </c>
      <c r="L1562" s="182">
        <f t="shared" si="97"/>
        <v>0</v>
      </c>
      <c r="M1562" s="183">
        <f t="shared" si="98"/>
        <v>0</v>
      </c>
      <c r="N1562" s="182">
        <f t="shared" si="99"/>
        <v>0</v>
      </c>
      <c r="Q1562" s="186"/>
    </row>
    <row r="1563" spans="1:17" ht="12" customHeight="1" x14ac:dyDescent="0.2">
      <c r="A1563" s="188" t="s">
        <v>2971</v>
      </c>
      <c r="B1563" s="188" t="s">
        <v>2972</v>
      </c>
      <c r="C1563" s="190"/>
      <c r="D1563" s="189"/>
      <c r="E1563" s="188" t="s">
        <v>2966</v>
      </c>
      <c r="F1563" s="188" t="s">
        <v>2967</v>
      </c>
      <c r="G1563" s="188" t="s">
        <v>2820</v>
      </c>
      <c r="H1563" s="188" t="s">
        <v>3319</v>
      </c>
      <c r="I1563" s="181">
        <f>SUMIFS(STIMA!$O$2:$O$48,STIMA!$G$2:$G$48,EP!I$1,STIMA!$E$2:$E$48,EP!$A1563)</f>
        <v>0</v>
      </c>
      <c r="J1563" s="182">
        <f t="shared" si="96"/>
        <v>0</v>
      </c>
      <c r="K1563" s="181">
        <f>SUMIFS(STIMA!$O$2:$O$48,STIMA!$G$2:$G$48,EP!K$1,STIMA!$E$2:$E$48,EP!$A1563)</f>
        <v>0</v>
      </c>
      <c r="L1563" s="182">
        <f t="shared" si="97"/>
        <v>0</v>
      </c>
      <c r="M1563" s="183">
        <f t="shared" si="98"/>
        <v>0</v>
      </c>
      <c r="N1563" s="182">
        <f t="shared" si="99"/>
        <v>0</v>
      </c>
      <c r="Q1563" s="186"/>
    </row>
    <row r="1564" spans="1:17" ht="12" customHeight="1" x14ac:dyDescent="0.2">
      <c r="A1564" s="188" t="s">
        <v>2973</v>
      </c>
      <c r="B1564" s="188" t="s">
        <v>2974</v>
      </c>
      <c r="C1564" s="188" t="s">
        <v>329</v>
      </c>
      <c r="D1564" s="189">
        <v>1.8</v>
      </c>
      <c r="E1564" s="188" t="s">
        <v>2966</v>
      </c>
      <c r="F1564" s="188" t="s">
        <v>2967</v>
      </c>
      <c r="G1564" s="188" t="s">
        <v>2820</v>
      </c>
      <c r="H1564" s="188" t="s">
        <v>3319</v>
      </c>
      <c r="I1564" s="181">
        <f>SUMIFS(STIMA!$O$2:$O$48,STIMA!$G$2:$G$48,EP!I$1,STIMA!$E$2:$E$48,EP!$A1564)</f>
        <v>0</v>
      </c>
      <c r="J1564" s="182">
        <f t="shared" si="96"/>
        <v>0</v>
      </c>
      <c r="K1564" s="181">
        <f>SUMIFS(STIMA!$O$2:$O$48,STIMA!$G$2:$G$48,EP!K$1,STIMA!$E$2:$E$48,EP!$A1564)</f>
        <v>0</v>
      </c>
      <c r="L1564" s="182">
        <f t="shared" si="97"/>
        <v>0</v>
      </c>
      <c r="M1564" s="183">
        <f t="shared" si="98"/>
        <v>0</v>
      </c>
      <c r="N1564" s="182">
        <f t="shared" si="99"/>
        <v>0</v>
      </c>
      <c r="Q1564" s="186"/>
    </row>
    <row r="1565" spans="1:17" ht="12" customHeight="1" x14ac:dyDescent="0.2">
      <c r="A1565" s="188" t="s">
        <v>2975</v>
      </c>
      <c r="B1565" s="188" t="s">
        <v>2976</v>
      </c>
      <c r="C1565" s="188" t="s">
        <v>159</v>
      </c>
      <c r="D1565" s="189">
        <v>9.11</v>
      </c>
      <c r="E1565" s="188" t="s">
        <v>2966</v>
      </c>
      <c r="F1565" s="188" t="s">
        <v>2967</v>
      </c>
      <c r="G1565" s="188" t="s">
        <v>2820</v>
      </c>
      <c r="H1565" s="188" t="s">
        <v>3319</v>
      </c>
      <c r="I1565" s="181">
        <f>SUMIFS(STIMA!$O$2:$O$48,STIMA!$G$2:$G$48,EP!I$1,STIMA!$E$2:$E$48,EP!$A1565)</f>
        <v>0</v>
      </c>
      <c r="J1565" s="182">
        <f t="shared" si="96"/>
        <v>0</v>
      </c>
      <c r="K1565" s="181">
        <f>SUMIFS(STIMA!$O$2:$O$48,STIMA!$G$2:$G$48,EP!K$1,STIMA!$E$2:$E$48,EP!$A1565)</f>
        <v>0</v>
      </c>
      <c r="L1565" s="182">
        <f t="shared" si="97"/>
        <v>0</v>
      </c>
      <c r="M1565" s="183">
        <f t="shared" si="98"/>
        <v>0</v>
      </c>
      <c r="N1565" s="182">
        <f t="shared" si="99"/>
        <v>0</v>
      </c>
      <c r="Q1565" s="186"/>
    </row>
    <row r="1566" spans="1:17" ht="12" customHeight="1" x14ac:dyDescent="0.2">
      <c r="A1566" s="188" t="s">
        <v>2977</v>
      </c>
      <c r="B1566" s="188" t="s">
        <v>2978</v>
      </c>
      <c r="C1566" s="188"/>
      <c r="D1566" s="189"/>
      <c r="E1566" s="188" t="s">
        <v>2966</v>
      </c>
      <c r="F1566" s="188" t="s">
        <v>2979</v>
      </c>
      <c r="G1566" s="188" t="s">
        <v>2820</v>
      </c>
      <c r="H1566" s="188" t="s">
        <v>3319</v>
      </c>
      <c r="I1566" s="181">
        <f>SUMIFS(STIMA!$O$2:$O$48,STIMA!$G$2:$G$48,EP!I$1,STIMA!$E$2:$E$48,EP!$A1566)</f>
        <v>0</v>
      </c>
      <c r="J1566" s="182">
        <f t="shared" si="96"/>
        <v>0</v>
      </c>
      <c r="K1566" s="181">
        <f>SUMIFS(STIMA!$O$2:$O$48,STIMA!$G$2:$G$48,EP!K$1,STIMA!$E$2:$E$48,EP!$A1566)</f>
        <v>0</v>
      </c>
      <c r="L1566" s="182">
        <f t="shared" si="97"/>
        <v>0</v>
      </c>
      <c r="M1566" s="183">
        <f t="shared" si="98"/>
        <v>0</v>
      </c>
      <c r="N1566" s="182">
        <f t="shared" si="99"/>
        <v>0</v>
      </c>
      <c r="Q1566" s="186"/>
    </row>
    <row r="1567" spans="1:17" ht="12" customHeight="1" x14ac:dyDescent="0.2">
      <c r="A1567" s="188" t="s">
        <v>2980</v>
      </c>
      <c r="B1567" s="188" t="s">
        <v>2981</v>
      </c>
      <c r="C1567" s="188" t="s">
        <v>427</v>
      </c>
      <c r="D1567" s="189">
        <v>20.22</v>
      </c>
      <c r="E1567" s="188" t="s">
        <v>2966</v>
      </c>
      <c r="F1567" s="188" t="s">
        <v>2979</v>
      </c>
      <c r="G1567" s="188" t="s">
        <v>2820</v>
      </c>
      <c r="H1567" s="188" t="s">
        <v>3319</v>
      </c>
      <c r="I1567" s="181">
        <f>SUMIFS(STIMA!$O$2:$O$48,STIMA!$G$2:$G$48,EP!I$1,STIMA!$E$2:$E$48,EP!$A1567)</f>
        <v>0</v>
      </c>
      <c r="J1567" s="182">
        <f t="shared" si="96"/>
        <v>0</v>
      </c>
      <c r="K1567" s="181">
        <f>SUMIFS(STIMA!$O$2:$O$48,STIMA!$G$2:$G$48,EP!K$1,STIMA!$E$2:$E$48,EP!$A1567)</f>
        <v>0</v>
      </c>
      <c r="L1567" s="182">
        <f t="shared" si="97"/>
        <v>0</v>
      </c>
      <c r="M1567" s="183">
        <f t="shared" si="98"/>
        <v>0</v>
      </c>
      <c r="N1567" s="182">
        <f t="shared" si="99"/>
        <v>0</v>
      </c>
      <c r="Q1567" s="186"/>
    </row>
    <row r="1568" spans="1:17" ht="12" customHeight="1" x14ac:dyDescent="0.2">
      <c r="A1568" s="188" t="s">
        <v>2982</v>
      </c>
      <c r="B1568" s="188" t="s">
        <v>2983</v>
      </c>
      <c r="C1568" s="190" t="s">
        <v>427</v>
      </c>
      <c r="D1568" s="189">
        <v>4.29</v>
      </c>
      <c r="E1568" s="188" t="s">
        <v>2966</v>
      </c>
      <c r="F1568" s="188" t="s">
        <v>2979</v>
      </c>
      <c r="G1568" s="188" t="s">
        <v>2820</v>
      </c>
      <c r="H1568" s="188" t="s">
        <v>3319</v>
      </c>
      <c r="I1568" s="181">
        <f>SUMIFS(STIMA!$O$2:$O$48,STIMA!$G$2:$G$48,EP!I$1,STIMA!$E$2:$E$48,EP!$A1568)</f>
        <v>0</v>
      </c>
      <c r="J1568" s="182">
        <f t="shared" si="96"/>
        <v>0</v>
      </c>
      <c r="K1568" s="181">
        <f>SUMIFS(STIMA!$O$2:$O$48,STIMA!$G$2:$G$48,EP!K$1,STIMA!$E$2:$E$48,EP!$A1568)</f>
        <v>0</v>
      </c>
      <c r="L1568" s="182">
        <f t="shared" si="97"/>
        <v>0</v>
      </c>
      <c r="M1568" s="183">
        <f t="shared" si="98"/>
        <v>0</v>
      </c>
      <c r="N1568" s="182">
        <f t="shared" si="99"/>
        <v>0</v>
      </c>
      <c r="Q1568" s="186"/>
    </row>
    <row r="1569" spans="1:17" ht="12" customHeight="1" x14ac:dyDescent="0.2">
      <c r="A1569" s="188" t="s">
        <v>2984</v>
      </c>
      <c r="B1569" s="188" t="s">
        <v>2985</v>
      </c>
      <c r="C1569" s="188" t="s">
        <v>427</v>
      </c>
      <c r="D1569" s="189">
        <v>42.68</v>
      </c>
      <c r="E1569" s="188" t="s">
        <v>2966</v>
      </c>
      <c r="F1569" s="188" t="s">
        <v>2979</v>
      </c>
      <c r="G1569" s="188" t="s">
        <v>2820</v>
      </c>
      <c r="H1569" s="188" t="s">
        <v>3319</v>
      </c>
      <c r="I1569" s="181">
        <f>SUMIFS(STIMA!$O$2:$O$48,STIMA!$G$2:$G$48,EP!I$1,STIMA!$E$2:$E$48,EP!$A1569)</f>
        <v>0</v>
      </c>
      <c r="J1569" s="182">
        <f t="shared" si="96"/>
        <v>0</v>
      </c>
      <c r="K1569" s="181">
        <f>SUMIFS(STIMA!$O$2:$O$48,STIMA!$G$2:$G$48,EP!K$1,STIMA!$E$2:$E$48,EP!$A1569)</f>
        <v>0</v>
      </c>
      <c r="L1569" s="182">
        <f t="shared" si="97"/>
        <v>0</v>
      </c>
      <c r="M1569" s="183">
        <f t="shared" si="98"/>
        <v>0</v>
      </c>
      <c r="N1569" s="182">
        <f t="shared" si="99"/>
        <v>0</v>
      </c>
      <c r="Q1569" s="186"/>
    </row>
    <row r="1570" spans="1:17" ht="12" customHeight="1" x14ac:dyDescent="0.2">
      <c r="A1570" s="188" t="s">
        <v>2986</v>
      </c>
      <c r="B1570" s="188" t="s">
        <v>2987</v>
      </c>
      <c r="C1570" s="188" t="s">
        <v>427</v>
      </c>
      <c r="D1570" s="189">
        <v>9.0500000000000007</v>
      </c>
      <c r="E1570" s="188" t="s">
        <v>2966</v>
      </c>
      <c r="F1570" s="188" t="s">
        <v>2979</v>
      </c>
      <c r="G1570" s="188" t="s">
        <v>2820</v>
      </c>
      <c r="H1570" s="188" t="s">
        <v>3319</v>
      </c>
      <c r="I1570" s="181">
        <f>SUMIFS(STIMA!$O$2:$O$48,STIMA!$G$2:$G$48,EP!I$1,STIMA!$E$2:$E$48,EP!$A1570)</f>
        <v>0</v>
      </c>
      <c r="J1570" s="182">
        <f t="shared" si="96"/>
        <v>0</v>
      </c>
      <c r="K1570" s="181">
        <f>SUMIFS(STIMA!$O$2:$O$48,STIMA!$G$2:$G$48,EP!K$1,STIMA!$E$2:$E$48,EP!$A1570)</f>
        <v>0</v>
      </c>
      <c r="L1570" s="182">
        <f t="shared" si="97"/>
        <v>0</v>
      </c>
      <c r="M1570" s="183">
        <f t="shared" si="98"/>
        <v>0</v>
      </c>
      <c r="N1570" s="182">
        <f t="shared" si="99"/>
        <v>0</v>
      </c>
      <c r="Q1570" s="186"/>
    </row>
    <row r="1571" spans="1:17" ht="12" customHeight="1" x14ac:dyDescent="0.2">
      <c r="A1571" s="188" t="s">
        <v>2988</v>
      </c>
      <c r="B1571" s="188" t="s">
        <v>2989</v>
      </c>
      <c r="C1571" s="188"/>
      <c r="D1571" s="189"/>
      <c r="E1571" s="188" t="s">
        <v>2966</v>
      </c>
      <c r="F1571" s="188" t="s">
        <v>2979</v>
      </c>
      <c r="G1571" s="188" t="s">
        <v>2820</v>
      </c>
      <c r="H1571" s="188" t="s">
        <v>3319</v>
      </c>
      <c r="I1571" s="181">
        <f>SUMIFS(STIMA!$O$2:$O$48,STIMA!$G$2:$G$48,EP!I$1,STIMA!$E$2:$E$48,EP!$A1571)</f>
        <v>0</v>
      </c>
      <c r="J1571" s="182">
        <f t="shared" si="96"/>
        <v>0</v>
      </c>
      <c r="K1571" s="181">
        <f>SUMIFS(STIMA!$O$2:$O$48,STIMA!$G$2:$G$48,EP!K$1,STIMA!$E$2:$E$48,EP!$A1571)</f>
        <v>0</v>
      </c>
      <c r="L1571" s="182">
        <f t="shared" si="97"/>
        <v>0</v>
      </c>
      <c r="M1571" s="183">
        <f t="shared" si="98"/>
        <v>0</v>
      </c>
      <c r="N1571" s="182">
        <f t="shared" si="99"/>
        <v>0</v>
      </c>
      <c r="Q1571" s="186"/>
    </row>
    <row r="1572" spans="1:17" ht="12" customHeight="1" x14ac:dyDescent="0.2">
      <c r="A1572" s="188" t="s">
        <v>2990</v>
      </c>
      <c r="B1572" s="188" t="s">
        <v>2991</v>
      </c>
      <c r="C1572" s="188" t="s">
        <v>427</v>
      </c>
      <c r="D1572" s="189">
        <v>43.06</v>
      </c>
      <c r="E1572" s="188" t="s">
        <v>2966</v>
      </c>
      <c r="F1572" s="188" t="s">
        <v>2979</v>
      </c>
      <c r="G1572" s="188" t="s">
        <v>2820</v>
      </c>
      <c r="H1572" s="188" t="s">
        <v>3319</v>
      </c>
      <c r="I1572" s="181">
        <f>SUMIFS(STIMA!$O$2:$O$48,STIMA!$G$2:$G$48,EP!I$1,STIMA!$E$2:$E$48,EP!$A1572)</f>
        <v>0</v>
      </c>
      <c r="J1572" s="182">
        <f t="shared" si="96"/>
        <v>0</v>
      </c>
      <c r="K1572" s="181">
        <f>SUMIFS(STIMA!$O$2:$O$48,STIMA!$G$2:$G$48,EP!K$1,STIMA!$E$2:$E$48,EP!$A1572)</f>
        <v>0</v>
      </c>
      <c r="L1572" s="182">
        <f t="shared" si="97"/>
        <v>0</v>
      </c>
      <c r="M1572" s="183">
        <f t="shared" si="98"/>
        <v>0</v>
      </c>
      <c r="N1572" s="182">
        <f t="shared" si="99"/>
        <v>0</v>
      </c>
      <c r="Q1572" s="186"/>
    </row>
    <row r="1573" spans="1:17" ht="12" customHeight="1" x14ac:dyDescent="0.2">
      <c r="A1573" s="188" t="s">
        <v>2992</v>
      </c>
      <c r="B1573" s="188" t="s">
        <v>2993</v>
      </c>
      <c r="C1573" s="188" t="s">
        <v>427</v>
      </c>
      <c r="D1573" s="189">
        <v>9.1300000000000008</v>
      </c>
      <c r="E1573" s="188" t="s">
        <v>2966</v>
      </c>
      <c r="F1573" s="188" t="s">
        <v>2979</v>
      </c>
      <c r="G1573" s="188" t="s">
        <v>2820</v>
      </c>
      <c r="H1573" s="188" t="s">
        <v>3319</v>
      </c>
      <c r="I1573" s="181">
        <f>SUMIFS(STIMA!$O$2:$O$48,STIMA!$G$2:$G$48,EP!I$1,STIMA!$E$2:$E$48,EP!$A1573)</f>
        <v>0</v>
      </c>
      <c r="J1573" s="182">
        <f t="shared" si="96"/>
        <v>0</v>
      </c>
      <c r="K1573" s="181">
        <f>SUMIFS(STIMA!$O$2:$O$48,STIMA!$G$2:$G$48,EP!K$1,STIMA!$E$2:$E$48,EP!$A1573)</f>
        <v>0</v>
      </c>
      <c r="L1573" s="182">
        <f t="shared" si="97"/>
        <v>0</v>
      </c>
      <c r="M1573" s="183">
        <f t="shared" si="98"/>
        <v>0</v>
      </c>
      <c r="N1573" s="182">
        <f t="shared" si="99"/>
        <v>0</v>
      </c>
      <c r="Q1573" s="186"/>
    </row>
    <row r="1574" spans="1:17" ht="12" customHeight="1" x14ac:dyDescent="0.2">
      <c r="A1574" s="188" t="s">
        <v>2994</v>
      </c>
      <c r="B1574" s="188" t="s">
        <v>2995</v>
      </c>
      <c r="C1574" s="188"/>
      <c r="D1574" s="189"/>
      <c r="E1574" s="188" t="s">
        <v>2966</v>
      </c>
      <c r="F1574" s="188" t="s">
        <v>2979</v>
      </c>
      <c r="G1574" s="188" t="s">
        <v>2820</v>
      </c>
      <c r="H1574" s="188" t="s">
        <v>3319</v>
      </c>
      <c r="I1574" s="181">
        <f>SUMIFS(STIMA!$O$2:$O$48,STIMA!$G$2:$G$48,EP!I$1,STIMA!$E$2:$E$48,EP!$A1574)</f>
        <v>0</v>
      </c>
      <c r="J1574" s="182">
        <f t="shared" si="96"/>
        <v>0</v>
      </c>
      <c r="K1574" s="181">
        <f>SUMIFS(STIMA!$O$2:$O$48,STIMA!$G$2:$G$48,EP!K$1,STIMA!$E$2:$E$48,EP!$A1574)</f>
        <v>0</v>
      </c>
      <c r="L1574" s="182">
        <f t="shared" si="97"/>
        <v>0</v>
      </c>
      <c r="M1574" s="183">
        <f t="shared" si="98"/>
        <v>0</v>
      </c>
      <c r="N1574" s="182">
        <f t="shared" si="99"/>
        <v>0</v>
      </c>
      <c r="Q1574" s="186"/>
    </row>
    <row r="1575" spans="1:17" ht="12" customHeight="1" x14ac:dyDescent="0.2">
      <c r="A1575" s="188" t="s">
        <v>2996</v>
      </c>
      <c r="B1575" s="188" t="s">
        <v>2997</v>
      </c>
      <c r="C1575" s="190" t="s">
        <v>159</v>
      </c>
      <c r="D1575" s="189">
        <v>64.91</v>
      </c>
      <c r="E1575" s="188" t="s">
        <v>2966</v>
      </c>
      <c r="F1575" s="188" t="s">
        <v>2979</v>
      </c>
      <c r="G1575" s="188" t="s">
        <v>2820</v>
      </c>
      <c r="H1575" s="188" t="s">
        <v>3319</v>
      </c>
      <c r="I1575" s="181">
        <f>SUMIFS(STIMA!$O$2:$O$48,STIMA!$G$2:$G$48,EP!I$1,STIMA!$E$2:$E$48,EP!$A1575)</f>
        <v>0</v>
      </c>
      <c r="J1575" s="182">
        <f t="shared" si="96"/>
        <v>0</v>
      </c>
      <c r="K1575" s="181">
        <f>SUMIFS(STIMA!$O$2:$O$48,STIMA!$G$2:$G$48,EP!K$1,STIMA!$E$2:$E$48,EP!$A1575)</f>
        <v>0</v>
      </c>
      <c r="L1575" s="182">
        <f t="shared" si="97"/>
        <v>0</v>
      </c>
      <c r="M1575" s="183">
        <f t="shared" si="98"/>
        <v>0</v>
      </c>
      <c r="N1575" s="182">
        <f t="shared" si="99"/>
        <v>0</v>
      </c>
      <c r="Q1575" s="186"/>
    </row>
    <row r="1576" spans="1:17" ht="12" customHeight="1" x14ac:dyDescent="0.2">
      <c r="A1576" s="188" t="s">
        <v>2998</v>
      </c>
      <c r="B1576" s="188" t="s">
        <v>2999</v>
      </c>
      <c r="C1576" s="188" t="s">
        <v>159</v>
      </c>
      <c r="D1576" s="189">
        <v>13.77</v>
      </c>
      <c r="E1576" s="188" t="s">
        <v>2966</v>
      </c>
      <c r="F1576" s="188" t="s">
        <v>2979</v>
      </c>
      <c r="G1576" s="188" t="s">
        <v>2820</v>
      </c>
      <c r="H1576" s="188" t="s">
        <v>3319</v>
      </c>
      <c r="I1576" s="181">
        <f>SUMIFS(STIMA!$O$2:$O$48,STIMA!$G$2:$G$48,EP!I$1,STIMA!$E$2:$E$48,EP!$A1576)</f>
        <v>0</v>
      </c>
      <c r="J1576" s="182">
        <f t="shared" si="96"/>
        <v>0</v>
      </c>
      <c r="K1576" s="181">
        <f>SUMIFS(STIMA!$O$2:$O$48,STIMA!$G$2:$G$48,EP!K$1,STIMA!$E$2:$E$48,EP!$A1576)</f>
        <v>0</v>
      </c>
      <c r="L1576" s="182">
        <f t="shared" si="97"/>
        <v>0</v>
      </c>
      <c r="M1576" s="183">
        <f t="shared" si="98"/>
        <v>0</v>
      </c>
      <c r="N1576" s="182">
        <f t="shared" si="99"/>
        <v>0</v>
      </c>
      <c r="Q1576" s="186"/>
    </row>
    <row r="1577" spans="1:17" ht="12" customHeight="1" x14ac:dyDescent="0.2">
      <c r="A1577" s="188" t="s">
        <v>3000</v>
      </c>
      <c r="B1577" s="188" t="s">
        <v>3001</v>
      </c>
      <c r="C1577" s="188" t="s">
        <v>159</v>
      </c>
      <c r="D1577" s="189">
        <v>71.98</v>
      </c>
      <c r="E1577" s="188" t="s">
        <v>2966</v>
      </c>
      <c r="F1577" s="188" t="s">
        <v>2979</v>
      </c>
      <c r="G1577" s="188" t="s">
        <v>2820</v>
      </c>
      <c r="H1577" s="188" t="s">
        <v>3319</v>
      </c>
      <c r="I1577" s="181">
        <f>SUMIFS(STIMA!$O$2:$O$48,STIMA!$G$2:$G$48,EP!I$1,STIMA!$E$2:$E$48,EP!$A1577)</f>
        <v>0</v>
      </c>
      <c r="J1577" s="182">
        <f t="shared" si="96"/>
        <v>0</v>
      </c>
      <c r="K1577" s="181">
        <f>SUMIFS(STIMA!$O$2:$O$48,STIMA!$G$2:$G$48,EP!K$1,STIMA!$E$2:$E$48,EP!$A1577)</f>
        <v>0</v>
      </c>
      <c r="L1577" s="182">
        <f t="shared" si="97"/>
        <v>0</v>
      </c>
      <c r="M1577" s="183">
        <f t="shared" si="98"/>
        <v>0</v>
      </c>
      <c r="N1577" s="182">
        <f t="shared" si="99"/>
        <v>0</v>
      </c>
      <c r="Q1577" s="186"/>
    </row>
    <row r="1578" spans="1:17" ht="12" customHeight="1" x14ac:dyDescent="0.2">
      <c r="A1578" s="188" t="s">
        <v>3002</v>
      </c>
      <c r="B1578" s="188" t="s">
        <v>3003</v>
      </c>
      <c r="C1578" s="188" t="s">
        <v>159</v>
      </c>
      <c r="D1578" s="189">
        <v>15.26</v>
      </c>
      <c r="E1578" s="188" t="s">
        <v>2966</v>
      </c>
      <c r="F1578" s="188" t="s">
        <v>2979</v>
      </c>
      <c r="G1578" s="188" t="s">
        <v>2820</v>
      </c>
      <c r="H1578" s="188" t="s">
        <v>3319</v>
      </c>
      <c r="I1578" s="181">
        <f>SUMIFS(STIMA!$O$2:$O$48,STIMA!$G$2:$G$48,EP!I$1,STIMA!$E$2:$E$48,EP!$A1578)</f>
        <v>0</v>
      </c>
      <c r="J1578" s="182">
        <f t="shared" si="96"/>
        <v>0</v>
      </c>
      <c r="K1578" s="181">
        <f>SUMIFS(STIMA!$O$2:$O$48,STIMA!$G$2:$G$48,EP!K$1,STIMA!$E$2:$E$48,EP!$A1578)</f>
        <v>0</v>
      </c>
      <c r="L1578" s="182">
        <f t="shared" si="97"/>
        <v>0</v>
      </c>
      <c r="M1578" s="183">
        <f t="shared" si="98"/>
        <v>0</v>
      </c>
      <c r="N1578" s="182">
        <f t="shared" si="99"/>
        <v>0</v>
      </c>
      <c r="Q1578" s="186"/>
    </row>
    <row r="1579" spans="1:17" ht="12" customHeight="1" x14ac:dyDescent="0.2">
      <c r="A1579" s="188" t="s">
        <v>3004</v>
      </c>
      <c r="B1579" s="188" t="s">
        <v>3005</v>
      </c>
      <c r="C1579" s="190"/>
      <c r="D1579" s="189"/>
      <c r="E1579" s="188" t="s">
        <v>2966</v>
      </c>
      <c r="F1579" s="188" t="s">
        <v>2979</v>
      </c>
      <c r="G1579" s="188" t="s">
        <v>2820</v>
      </c>
      <c r="H1579" s="188" t="s">
        <v>3319</v>
      </c>
      <c r="I1579" s="181">
        <f>SUMIFS(STIMA!$O$2:$O$48,STIMA!$G$2:$G$48,EP!I$1,STIMA!$E$2:$E$48,EP!$A1579)</f>
        <v>0</v>
      </c>
      <c r="J1579" s="182">
        <f t="shared" si="96"/>
        <v>0</v>
      </c>
      <c r="K1579" s="181">
        <f>SUMIFS(STIMA!$O$2:$O$48,STIMA!$G$2:$G$48,EP!K$1,STIMA!$E$2:$E$48,EP!$A1579)</f>
        <v>0</v>
      </c>
      <c r="L1579" s="182">
        <f t="shared" si="97"/>
        <v>0</v>
      </c>
      <c r="M1579" s="183">
        <f t="shared" si="98"/>
        <v>0</v>
      </c>
      <c r="N1579" s="182">
        <f t="shared" si="99"/>
        <v>0</v>
      </c>
      <c r="Q1579" s="186"/>
    </row>
    <row r="1580" spans="1:17" ht="12" customHeight="1" x14ac:dyDescent="0.2">
      <c r="A1580" s="188" t="s">
        <v>3006</v>
      </c>
      <c r="B1580" s="188" t="s">
        <v>3007</v>
      </c>
      <c r="C1580" s="188" t="s">
        <v>427</v>
      </c>
      <c r="D1580" s="189">
        <v>24.23</v>
      </c>
      <c r="E1580" s="188" t="s">
        <v>2966</v>
      </c>
      <c r="F1580" s="188" t="s">
        <v>2979</v>
      </c>
      <c r="G1580" s="188" t="s">
        <v>2820</v>
      </c>
      <c r="H1580" s="188" t="s">
        <v>3319</v>
      </c>
      <c r="I1580" s="181">
        <f>SUMIFS(STIMA!$O$2:$O$48,STIMA!$G$2:$G$48,EP!I$1,STIMA!$E$2:$E$48,EP!$A1580)</f>
        <v>0</v>
      </c>
      <c r="J1580" s="182">
        <f t="shared" si="96"/>
        <v>0</v>
      </c>
      <c r="K1580" s="181">
        <f>SUMIFS(STIMA!$O$2:$O$48,STIMA!$G$2:$G$48,EP!K$1,STIMA!$E$2:$E$48,EP!$A1580)</f>
        <v>0</v>
      </c>
      <c r="L1580" s="182">
        <f t="shared" si="97"/>
        <v>0</v>
      </c>
      <c r="M1580" s="183">
        <f t="shared" si="98"/>
        <v>0</v>
      </c>
      <c r="N1580" s="182">
        <f t="shared" si="99"/>
        <v>0</v>
      </c>
      <c r="Q1580" s="186"/>
    </row>
    <row r="1581" spans="1:17" ht="12" customHeight="1" x14ac:dyDescent="0.2">
      <c r="A1581" s="188" t="s">
        <v>3008</v>
      </c>
      <c r="B1581" s="188" t="s">
        <v>3009</v>
      </c>
      <c r="C1581" s="188" t="s">
        <v>427</v>
      </c>
      <c r="D1581" s="189">
        <v>12.67</v>
      </c>
      <c r="E1581" s="188" t="s">
        <v>2966</v>
      </c>
      <c r="F1581" s="188" t="s">
        <v>2979</v>
      </c>
      <c r="G1581" s="188" t="s">
        <v>2820</v>
      </c>
      <c r="H1581" s="188" t="s">
        <v>3319</v>
      </c>
      <c r="I1581" s="181">
        <f>SUMIFS(STIMA!$O$2:$O$48,STIMA!$G$2:$G$48,EP!I$1,STIMA!$E$2:$E$48,EP!$A1581)</f>
        <v>0</v>
      </c>
      <c r="J1581" s="182">
        <f t="shared" si="96"/>
        <v>0</v>
      </c>
      <c r="K1581" s="181">
        <f>SUMIFS(STIMA!$O$2:$O$48,STIMA!$G$2:$G$48,EP!K$1,STIMA!$E$2:$E$48,EP!$A1581)</f>
        <v>0</v>
      </c>
      <c r="L1581" s="182">
        <f t="shared" si="97"/>
        <v>0</v>
      </c>
      <c r="M1581" s="183">
        <f t="shared" si="98"/>
        <v>0</v>
      </c>
      <c r="N1581" s="182">
        <f t="shared" si="99"/>
        <v>0</v>
      </c>
      <c r="Q1581" s="186"/>
    </row>
    <row r="1582" spans="1:17" ht="12" customHeight="1" x14ac:dyDescent="0.2">
      <c r="A1582" s="188" t="s">
        <v>3010</v>
      </c>
      <c r="B1582" s="188" t="s">
        <v>3011</v>
      </c>
      <c r="C1582" s="188" t="s">
        <v>427</v>
      </c>
      <c r="D1582" s="189">
        <v>21.69</v>
      </c>
      <c r="E1582" s="188" t="s">
        <v>2966</v>
      </c>
      <c r="F1582" s="188" t="s">
        <v>2979</v>
      </c>
      <c r="G1582" s="188" t="s">
        <v>2820</v>
      </c>
      <c r="H1582" s="188" t="s">
        <v>3319</v>
      </c>
      <c r="I1582" s="181">
        <f>SUMIFS(STIMA!$O$2:$O$48,STIMA!$G$2:$G$48,EP!I$1,STIMA!$E$2:$E$48,EP!$A1582)</f>
        <v>0</v>
      </c>
      <c r="J1582" s="182">
        <f t="shared" si="96"/>
        <v>0</v>
      </c>
      <c r="K1582" s="181">
        <f>SUMIFS(STIMA!$O$2:$O$48,STIMA!$G$2:$G$48,EP!K$1,STIMA!$E$2:$E$48,EP!$A1582)</f>
        <v>0</v>
      </c>
      <c r="L1582" s="182">
        <f t="shared" si="97"/>
        <v>0</v>
      </c>
      <c r="M1582" s="183">
        <f t="shared" si="98"/>
        <v>0</v>
      </c>
      <c r="N1582" s="182">
        <f t="shared" si="99"/>
        <v>0</v>
      </c>
      <c r="Q1582" s="186"/>
    </row>
    <row r="1583" spans="1:17" ht="12" customHeight="1" x14ac:dyDescent="0.2">
      <c r="A1583" s="188" t="s">
        <v>3012</v>
      </c>
      <c r="B1583" s="188" t="s">
        <v>3013</v>
      </c>
      <c r="C1583" s="190"/>
      <c r="D1583" s="189"/>
      <c r="E1583" s="188" t="s">
        <v>2966</v>
      </c>
      <c r="F1583" s="188" t="s">
        <v>2979</v>
      </c>
      <c r="G1583" s="188" t="s">
        <v>2820</v>
      </c>
      <c r="H1583" s="188" t="s">
        <v>3363</v>
      </c>
      <c r="I1583" s="181">
        <f>SUMIFS(STIMA!$O$2:$O$48,STIMA!$G$2:$G$48,EP!I$1,STIMA!$E$2:$E$48,EP!$A1583)</f>
        <v>0</v>
      </c>
      <c r="J1583" s="182">
        <f t="shared" si="96"/>
        <v>0</v>
      </c>
      <c r="K1583" s="181">
        <f>SUMIFS(STIMA!$O$2:$O$48,STIMA!$G$2:$G$48,EP!K$1,STIMA!$E$2:$E$48,EP!$A1583)</f>
        <v>0</v>
      </c>
      <c r="L1583" s="182">
        <f t="shared" si="97"/>
        <v>0</v>
      </c>
      <c r="M1583" s="183">
        <f t="shared" si="98"/>
        <v>0</v>
      </c>
      <c r="N1583" s="182">
        <f t="shared" si="99"/>
        <v>0</v>
      </c>
      <c r="Q1583" s="186"/>
    </row>
    <row r="1584" spans="1:17" ht="12" customHeight="1" x14ac:dyDescent="0.2">
      <c r="A1584" s="188" t="s">
        <v>3014</v>
      </c>
      <c r="B1584" s="188" t="s">
        <v>3015</v>
      </c>
      <c r="C1584" s="188" t="s">
        <v>427</v>
      </c>
      <c r="D1584" s="189">
        <v>0.32</v>
      </c>
      <c r="E1584" s="188" t="s">
        <v>2966</v>
      </c>
      <c r="F1584" s="188" t="s">
        <v>2979</v>
      </c>
      <c r="G1584" s="188" t="s">
        <v>2820</v>
      </c>
      <c r="H1584" s="188" t="s">
        <v>3363</v>
      </c>
      <c r="I1584" s="181">
        <f>SUMIFS(STIMA!$O$2:$O$48,STIMA!$G$2:$G$48,EP!I$1,STIMA!$E$2:$E$48,EP!$A1584)</f>
        <v>0</v>
      </c>
      <c r="J1584" s="182">
        <f t="shared" si="96"/>
        <v>0</v>
      </c>
      <c r="K1584" s="181">
        <f>SUMIFS(STIMA!$O$2:$O$48,STIMA!$G$2:$G$48,EP!K$1,STIMA!$E$2:$E$48,EP!$A1584)</f>
        <v>0</v>
      </c>
      <c r="L1584" s="182">
        <f t="shared" si="97"/>
        <v>0</v>
      </c>
      <c r="M1584" s="183">
        <f t="shared" si="98"/>
        <v>0</v>
      </c>
      <c r="N1584" s="182">
        <f t="shared" si="99"/>
        <v>0</v>
      </c>
      <c r="Q1584" s="186"/>
    </row>
    <row r="1585" spans="1:17" ht="12" customHeight="1" x14ac:dyDescent="0.2">
      <c r="A1585" s="188" t="s">
        <v>3016</v>
      </c>
      <c r="B1585" s="188" t="s">
        <v>3017</v>
      </c>
      <c r="C1585" s="188" t="s">
        <v>427</v>
      </c>
      <c r="D1585" s="189">
        <v>0.14000000000000001</v>
      </c>
      <c r="E1585" s="188" t="s">
        <v>2966</v>
      </c>
      <c r="F1585" s="188" t="s">
        <v>2979</v>
      </c>
      <c r="G1585" s="188" t="s">
        <v>2820</v>
      </c>
      <c r="H1585" s="188" t="s">
        <v>3363</v>
      </c>
      <c r="I1585" s="181">
        <f>SUMIFS(STIMA!$O$2:$O$48,STIMA!$G$2:$G$48,EP!I$1,STIMA!$E$2:$E$48,EP!$A1585)</f>
        <v>0</v>
      </c>
      <c r="J1585" s="182">
        <f t="shared" si="96"/>
        <v>0</v>
      </c>
      <c r="K1585" s="181">
        <f>SUMIFS(STIMA!$O$2:$O$48,STIMA!$G$2:$G$48,EP!K$1,STIMA!$E$2:$E$48,EP!$A1585)</f>
        <v>0</v>
      </c>
      <c r="L1585" s="182">
        <f t="shared" si="97"/>
        <v>0</v>
      </c>
      <c r="M1585" s="183">
        <f t="shared" si="98"/>
        <v>0</v>
      </c>
      <c r="N1585" s="182">
        <f t="shared" si="99"/>
        <v>0</v>
      </c>
      <c r="Q1585" s="186"/>
    </row>
    <row r="1586" spans="1:17" ht="12" customHeight="1" x14ac:dyDescent="0.2">
      <c r="A1586" s="188" t="s">
        <v>3018</v>
      </c>
      <c r="B1586" s="188" t="s">
        <v>3019</v>
      </c>
      <c r="C1586" s="190" t="s">
        <v>427</v>
      </c>
      <c r="D1586" s="189">
        <v>0.42</v>
      </c>
      <c r="E1586" s="188" t="s">
        <v>2966</v>
      </c>
      <c r="F1586" s="188" t="s">
        <v>2979</v>
      </c>
      <c r="G1586" s="188" t="s">
        <v>2820</v>
      </c>
      <c r="H1586" s="188" t="s">
        <v>3363</v>
      </c>
      <c r="I1586" s="181">
        <f>SUMIFS(STIMA!$O$2:$O$48,STIMA!$G$2:$G$48,EP!I$1,STIMA!$E$2:$E$48,EP!$A1586)</f>
        <v>0</v>
      </c>
      <c r="J1586" s="182">
        <f t="shared" si="96"/>
        <v>0</v>
      </c>
      <c r="K1586" s="181">
        <f>SUMIFS(STIMA!$O$2:$O$48,STIMA!$G$2:$G$48,EP!K$1,STIMA!$E$2:$E$48,EP!$A1586)</f>
        <v>0</v>
      </c>
      <c r="L1586" s="182">
        <f t="shared" si="97"/>
        <v>0</v>
      </c>
      <c r="M1586" s="183">
        <f t="shared" si="98"/>
        <v>0</v>
      </c>
      <c r="N1586" s="182">
        <f t="shared" si="99"/>
        <v>0</v>
      </c>
      <c r="Q1586" s="186"/>
    </row>
    <row r="1587" spans="1:17" ht="12" customHeight="1" x14ac:dyDescent="0.2">
      <c r="A1587" s="188" t="s">
        <v>3020</v>
      </c>
      <c r="B1587" s="188" t="s">
        <v>3021</v>
      </c>
      <c r="C1587" s="188" t="s">
        <v>427</v>
      </c>
      <c r="D1587" s="189">
        <v>0.46</v>
      </c>
      <c r="E1587" s="188" t="s">
        <v>2966</v>
      </c>
      <c r="F1587" s="188" t="s">
        <v>2979</v>
      </c>
      <c r="G1587" s="188" t="s">
        <v>2820</v>
      </c>
      <c r="H1587" s="188" t="s">
        <v>3363</v>
      </c>
      <c r="I1587" s="181">
        <f>SUMIFS(STIMA!$O$2:$O$48,STIMA!$G$2:$G$48,EP!I$1,STIMA!$E$2:$E$48,EP!$A1587)</f>
        <v>0</v>
      </c>
      <c r="J1587" s="182">
        <f t="shared" si="96"/>
        <v>0</v>
      </c>
      <c r="K1587" s="181">
        <f>SUMIFS(STIMA!$O$2:$O$48,STIMA!$G$2:$G$48,EP!K$1,STIMA!$E$2:$E$48,EP!$A1587)</f>
        <v>0</v>
      </c>
      <c r="L1587" s="182">
        <f t="shared" si="97"/>
        <v>0</v>
      </c>
      <c r="M1587" s="183">
        <f t="shared" si="98"/>
        <v>0</v>
      </c>
      <c r="N1587" s="182">
        <f t="shared" si="99"/>
        <v>0</v>
      </c>
      <c r="Q1587" s="186"/>
    </row>
    <row r="1588" spans="1:17" ht="12" customHeight="1" x14ac:dyDescent="0.2">
      <c r="A1588" s="188" t="s">
        <v>3022</v>
      </c>
      <c r="B1588" s="188" t="s">
        <v>3023</v>
      </c>
      <c r="C1588" s="188"/>
      <c r="D1588" s="189"/>
      <c r="E1588" s="188" t="s">
        <v>2966</v>
      </c>
      <c r="F1588" s="188" t="s">
        <v>2979</v>
      </c>
      <c r="G1588" s="188" t="s">
        <v>2820</v>
      </c>
      <c r="H1588" s="188" t="s">
        <v>3363</v>
      </c>
      <c r="I1588" s="181">
        <f>SUMIFS(STIMA!$O$2:$O$48,STIMA!$G$2:$G$48,EP!I$1,STIMA!$E$2:$E$48,EP!$A1588)</f>
        <v>0</v>
      </c>
      <c r="J1588" s="182">
        <f t="shared" si="96"/>
        <v>0</v>
      </c>
      <c r="K1588" s="181">
        <f>SUMIFS(STIMA!$O$2:$O$48,STIMA!$G$2:$G$48,EP!K$1,STIMA!$E$2:$E$48,EP!$A1588)</f>
        <v>0</v>
      </c>
      <c r="L1588" s="182">
        <f t="shared" si="97"/>
        <v>0</v>
      </c>
      <c r="M1588" s="183">
        <f t="shared" si="98"/>
        <v>0</v>
      </c>
      <c r="N1588" s="182">
        <f t="shared" si="99"/>
        <v>0</v>
      </c>
      <c r="Q1588" s="186"/>
    </row>
    <row r="1589" spans="1:17" ht="12" customHeight="1" x14ac:dyDescent="0.2">
      <c r="A1589" s="188" t="s">
        <v>3024</v>
      </c>
      <c r="B1589" s="188" t="s">
        <v>3025</v>
      </c>
      <c r="C1589" s="188" t="s">
        <v>427</v>
      </c>
      <c r="D1589" s="189">
        <v>0.1</v>
      </c>
      <c r="E1589" s="188" t="s">
        <v>2966</v>
      </c>
      <c r="F1589" s="188" t="s">
        <v>2979</v>
      </c>
      <c r="G1589" s="188" t="s">
        <v>2820</v>
      </c>
      <c r="H1589" s="188" t="s">
        <v>3363</v>
      </c>
      <c r="I1589" s="181">
        <f>SUMIFS(STIMA!$O$2:$O$48,STIMA!$G$2:$G$48,EP!I$1,STIMA!$E$2:$E$48,EP!$A1589)</f>
        <v>0</v>
      </c>
      <c r="J1589" s="182">
        <f t="shared" si="96"/>
        <v>0</v>
      </c>
      <c r="K1589" s="181">
        <f>SUMIFS(STIMA!$O$2:$O$48,STIMA!$G$2:$G$48,EP!K$1,STIMA!$E$2:$E$48,EP!$A1589)</f>
        <v>0</v>
      </c>
      <c r="L1589" s="182">
        <f t="shared" si="97"/>
        <v>0</v>
      </c>
      <c r="M1589" s="183">
        <f t="shared" si="98"/>
        <v>0</v>
      </c>
      <c r="N1589" s="182">
        <f t="shared" si="99"/>
        <v>0</v>
      </c>
      <c r="Q1589" s="186"/>
    </row>
    <row r="1590" spans="1:17" ht="12" customHeight="1" x14ac:dyDescent="0.2">
      <c r="A1590" s="188" t="s">
        <v>3026</v>
      </c>
      <c r="B1590" s="188" t="s">
        <v>3027</v>
      </c>
      <c r="C1590" s="188" t="s">
        <v>427</v>
      </c>
      <c r="D1590" s="189">
        <v>0.3</v>
      </c>
      <c r="E1590" s="188" t="s">
        <v>2966</v>
      </c>
      <c r="F1590" s="188" t="s">
        <v>2979</v>
      </c>
      <c r="G1590" s="188" t="s">
        <v>2820</v>
      </c>
      <c r="H1590" s="188" t="s">
        <v>3363</v>
      </c>
      <c r="I1590" s="181">
        <f>SUMIFS(STIMA!$O$2:$O$48,STIMA!$G$2:$G$48,EP!I$1,STIMA!$E$2:$E$48,EP!$A1590)</f>
        <v>0</v>
      </c>
      <c r="J1590" s="182">
        <f t="shared" si="96"/>
        <v>0</v>
      </c>
      <c r="K1590" s="181">
        <f>SUMIFS(STIMA!$O$2:$O$48,STIMA!$G$2:$G$48,EP!K$1,STIMA!$E$2:$E$48,EP!$A1590)</f>
        <v>0</v>
      </c>
      <c r="L1590" s="182">
        <f t="shared" si="97"/>
        <v>0</v>
      </c>
      <c r="M1590" s="183">
        <f t="shared" si="98"/>
        <v>0</v>
      </c>
      <c r="N1590" s="182">
        <f t="shared" si="99"/>
        <v>0</v>
      </c>
      <c r="Q1590" s="186"/>
    </row>
    <row r="1591" spans="1:17" ht="12" customHeight="1" x14ac:dyDescent="0.2">
      <c r="A1591" s="188" t="s">
        <v>3028</v>
      </c>
      <c r="B1591" s="188" t="s">
        <v>3029</v>
      </c>
      <c r="C1591" s="190" t="s">
        <v>427</v>
      </c>
      <c r="D1591" s="189">
        <v>0.35</v>
      </c>
      <c r="E1591" s="188" t="s">
        <v>2966</v>
      </c>
      <c r="F1591" s="188" t="s">
        <v>2979</v>
      </c>
      <c r="G1591" s="188" t="s">
        <v>2820</v>
      </c>
      <c r="H1591" s="188" t="s">
        <v>3363</v>
      </c>
      <c r="I1591" s="181">
        <f>SUMIFS(STIMA!$O$2:$O$48,STIMA!$G$2:$G$48,EP!I$1,STIMA!$E$2:$E$48,EP!$A1591)</f>
        <v>0</v>
      </c>
      <c r="J1591" s="182">
        <f t="shared" si="96"/>
        <v>0</v>
      </c>
      <c r="K1591" s="181">
        <f>SUMIFS(STIMA!$O$2:$O$48,STIMA!$G$2:$G$48,EP!K$1,STIMA!$E$2:$E$48,EP!$A1591)</f>
        <v>0</v>
      </c>
      <c r="L1591" s="182">
        <f t="shared" si="97"/>
        <v>0</v>
      </c>
      <c r="M1591" s="183">
        <f t="shared" si="98"/>
        <v>0</v>
      </c>
      <c r="N1591" s="182">
        <f t="shared" si="99"/>
        <v>0</v>
      </c>
      <c r="Q1591" s="186"/>
    </row>
    <row r="1592" spans="1:17" ht="12" customHeight="1" x14ac:dyDescent="0.2">
      <c r="A1592" s="188" t="s">
        <v>3030</v>
      </c>
      <c r="B1592" s="188" t="s">
        <v>3031</v>
      </c>
      <c r="C1592" s="188" t="s">
        <v>427</v>
      </c>
      <c r="D1592" s="189">
        <v>0.41</v>
      </c>
      <c r="E1592" s="188" t="s">
        <v>2966</v>
      </c>
      <c r="F1592" s="188" t="s">
        <v>2979</v>
      </c>
      <c r="G1592" s="188" t="s">
        <v>2820</v>
      </c>
      <c r="H1592" s="188" t="s">
        <v>3363</v>
      </c>
      <c r="I1592" s="181">
        <f>SUMIFS(STIMA!$O$2:$O$48,STIMA!$G$2:$G$48,EP!I$1,STIMA!$E$2:$E$48,EP!$A1592)</f>
        <v>0</v>
      </c>
      <c r="J1592" s="182">
        <f t="shared" si="96"/>
        <v>0</v>
      </c>
      <c r="K1592" s="181">
        <f>SUMIFS(STIMA!$O$2:$O$48,STIMA!$G$2:$G$48,EP!K$1,STIMA!$E$2:$E$48,EP!$A1592)</f>
        <v>0</v>
      </c>
      <c r="L1592" s="182">
        <f t="shared" si="97"/>
        <v>0</v>
      </c>
      <c r="M1592" s="183">
        <f t="shared" si="98"/>
        <v>0</v>
      </c>
      <c r="N1592" s="182">
        <f t="shared" si="99"/>
        <v>0</v>
      </c>
      <c r="Q1592" s="186"/>
    </row>
    <row r="1593" spans="1:17" ht="12" customHeight="1" x14ac:dyDescent="0.2">
      <c r="A1593" s="188" t="s">
        <v>3032</v>
      </c>
      <c r="B1593" s="188" t="s">
        <v>3033</v>
      </c>
      <c r="C1593" s="188" t="s">
        <v>427</v>
      </c>
      <c r="D1593" s="189">
        <v>0.77</v>
      </c>
      <c r="E1593" s="188" t="s">
        <v>2966</v>
      </c>
      <c r="F1593" s="188" t="s">
        <v>2979</v>
      </c>
      <c r="G1593" s="188" t="s">
        <v>2820</v>
      </c>
      <c r="H1593" s="188" t="s">
        <v>3363</v>
      </c>
      <c r="I1593" s="181">
        <f>SUMIFS(STIMA!$O$2:$O$48,STIMA!$G$2:$G$48,EP!I$1,STIMA!$E$2:$E$48,EP!$A1593)</f>
        <v>0</v>
      </c>
      <c r="J1593" s="182">
        <f t="shared" si="96"/>
        <v>0</v>
      </c>
      <c r="K1593" s="181">
        <f>SUMIFS(STIMA!$O$2:$O$48,STIMA!$G$2:$G$48,EP!K$1,STIMA!$E$2:$E$48,EP!$A1593)</f>
        <v>0</v>
      </c>
      <c r="L1593" s="182">
        <f t="shared" si="97"/>
        <v>0</v>
      </c>
      <c r="M1593" s="183">
        <f t="shared" si="98"/>
        <v>0</v>
      </c>
      <c r="N1593" s="182">
        <f t="shared" si="99"/>
        <v>0</v>
      </c>
      <c r="Q1593" s="186"/>
    </row>
    <row r="1594" spans="1:17" ht="12" customHeight="1" x14ac:dyDescent="0.2">
      <c r="A1594" s="188" t="s">
        <v>3034</v>
      </c>
      <c r="B1594" s="188" t="s">
        <v>3035</v>
      </c>
      <c r="C1594" s="188" t="s">
        <v>427</v>
      </c>
      <c r="D1594" s="189">
        <v>0.14000000000000001</v>
      </c>
      <c r="E1594" s="188" t="s">
        <v>2966</v>
      </c>
      <c r="F1594" s="188" t="s">
        <v>2979</v>
      </c>
      <c r="G1594" s="188" t="s">
        <v>2820</v>
      </c>
      <c r="H1594" s="188" t="s">
        <v>3363</v>
      </c>
      <c r="I1594" s="181">
        <f>SUMIFS(STIMA!$O$2:$O$48,STIMA!$G$2:$G$48,EP!I$1,STIMA!$E$2:$E$48,EP!$A1594)</f>
        <v>0</v>
      </c>
      <c r="J1594" s="182">
        <f t="shared" si="96"/>
        <v>0</v>
      </c>
      <c r="K1594" s="181">
        <f>SUMIFS(STIMA!$O$2:$O$48,STIMA!$G$2:$G$48,EP!K$1,STIMA!$E$2:$E$48,EP!$A1594)</f>
        <v>0</v>
      </c>
      <c r="L1594" s="182">
        <f t="shared" si="97"/>
        <v>0</v>
      </c>
      <c r="M1594" s="183">
        <f t="shared" si="98"/>
        <v>0</v>
      </c>
      <c r="N1594" s="182">
        <f t="shared" si="99"/>
        <v>0</v>
      </c>
      <c r="Q1594" s="186"/>
    </row>
    <row r="1595" spans="1:17" ht="12" customHeight="1" x14ac:dyDescent="0.2">
      <c r="A1595" s="188" t="s">
        <v>3036</v>
      </c>
      <c r="B1595" s="188" t="s">
        <v>3037</v>
      </c>
      <c r="C1595" s="188" t="s">
        <v>427</v>
      </c>
      <c r="D1595" s="189">
        <v>0.42</v>
      </c>
      <c r="E1595" s="188" t="s">
        <v>2966</v>
      </c>
      <c r="F1595" s="188" t="s">
        <v>2979</v>
      </c>
      <c r="G1595" s="188" t="s">
        <v>2820</v>
      </c>
      <c r="H1595" s="188" t="s">
        <v>3363</v>
      </c>
      <c r="I1595" s="181">
        <f>SUMIFS(STIMA!$O$2:$O$48,STIMA!$G$2:$G$48,EP!I$1,STIMA!$E$2:$E$48,EP!$A1595)</f>
        <v>0</v>
      </c>
      <c r="J1595" s="182">
        <f t="shared" si="96"/>
        <v>0</v>
      </c>
      <c r="K1595" s="181">
        <f>SUMIFS(STIMA!$O$2:$O$48,STIMA!$G$2:$G$48,EP!K$1,STIMA!$E$2:$E$48,EP!$A1595)</f>
        <v>0</v>
      </c>
      <c r="L1595" s="182">
        <f t="shared" si="97"/>
        <v>0</v>
      </c>
      <c r="M1595" s="183">
        <f t="shared" si="98"/>
        <v>0</v>
      </c>
      <c r="N1595" s="182">
        <f t="shared" si="99"/>
        <v>0</v>
      </c>
      <c r="Q1595" s="186"/>
    </row>
    <row r="1596" spans="1:17" ht="12" customHeight="1" x14ac:dyDescent="0.2">
      <c r="A1596" s="188" t="s">
        <v>3038</v>
      </c>
      <c r="B1596" s="188" t="s">
        <v>3039</v>
      </c>
      <c r="C1596" s="188" t="s">
        <v>427</v>
      </c>
      <c r="D1596" s="189">
        <v>0.89</v>
      </c>
      <c r="E1596" s="188" t="s">
        <v>2966</v>
      </c>
      <c r="F1596" s="188" t="s">
        <v>2979</v>
      </c>
      <c r="G1596" s="188" t="s">
        <v>2820</v>
      </c>
      <c r="H1596" s="188" t="s">
        <v>3363</v>
      </c>
      <c r="I1596" s="181">
        <f>SUMIFS(STIMA!$O$2:$O$48,STIMA!$G$2:$G$48,EP!I$1,STIMA!$E$2:$E$48,EP!$A1596)</f>
        <v>0</v>
      </c>
      <c r="J1596" s="182">
        <f t="shared" si="96"/>
        <v>0</v>
      </c>
      <c r="K1596" s="181">
        <f>SUMIFS(STIMA!$O$2:$O$48,STIMA!$G$2:$G$48,EP!K$1,STIMA!$E$2:$E$48,EP!$A1596)</f>
        <v>0</v>
      </c>
      <c r="L1596" s="182">
        <f t="shared" si="97"/>
        <v>0</v>
      </c>
      <c r="M1596" s="183">
        <f t="shared" si="98"/>
        <v>0</v>
      </c>
      <c r="N1596" s="182">
        <f t="shared" si="99"/>
        <v>0</v>
      </c>
      <c r="Q1596" s="186"/>
    </row>
    <row r="1597" spans="1:17" ht="12" customHeight="1" x14ac:dyDescent="0.2">
      <c r="A1597" s="188" t="s">
        <v>3040</v>
      </c>
      <c r="B1597" s="188" t="s">
        <v>3041</v>
      </c>
      <c r="C1597" s="188"/>
      <c r="D1597" s="189"/>
      <c r="E1597" s="188" t="s">
        <v>2966</v>
      </c>
      <c r="F1597" s="188" t="s">
        <v>2979</v>
      </c>
      <c r="G1597" s="188" t="s">
        <v>2820</v>
      </c>
      <c r="H1597" s="188" t="s">
        <v>3363</v>
      </c>
      <c r="I1597" s="181">
        <f>SUMIFS(STIMA!$O$2:$O$48,STIMA!$G$2:$G$48,EP!I$1,STIMA!$E$2:$E$48,EP!$A1597)</f>
        <v>0</v>
      </c>
      <c r="J1597" s="182">
        <f t="shared" si="96"/>
        <v>0</v>
      </c>
      <c r="K1597" s="181">
        <f>SUMIFS(STIMA!$O$2:$O$48,STIMA!$G$2:$G$48,EP!K$1,STIMA!$E$2:$E$48,EP!$A1597)</f>
        <v>0</v>
      </c>
      <c r="L1597" s="182">
        <f t="shared" si="97"/>
        <v>0</v>
      </c>
      <c r="M1597" s="183">
        <f t="shared" si="98"/>
        <v>0</v>
      </c>
      <c r="N1597" s="182">
        <f t="shared" si="99"/>
        <v>0</v>
      </c>
      <c r="Q1597" s="186"/>
    </row>
    <row r="1598" spans="1:17" ht="12" customHeight="1" x14ac:dyDescent="0.2">
      <c r="A1598" s="188" t="s">
        <v>3042</v>
      </c>
      <c r="B1598" s="188" t="s">
        <v>3029</v>
      </c>
      <c r="C1598" s="188" t="s">
        <v>427</v>
      </c>
      <c r="D1598" s="189">
        <v>0.35</v>
      </c>
      <c r="E1598" s="188" t="s">
        <v>2966</v>
      </c>
      <c r="F1598" s="188" t="s">
        <v>2979</v>
      </c>
      <c r="G1598" s="188" t="s">
        <v>2820</v>
      </c>
      <c r="H1598" s="188" t="s">
        <v>3363</v>
      </c>
      <c r="I1598" s="181">
        <f>SUMIFS(STIMA!$O$2:$O$48,STIMA!$G$2:$G$48,EP!I$1,STIMA!$E$2:$E$48,EP!$A1598)</f>
        <v>0</v>
      </c>
      <c r="J1598" s="182">
        <f t="shared" si="96"/>
        <v>0</v>
      </c>
      <c r="K1598" s="181">
        <f>SUMIFS(STIMA!$O$2:$O$48,STIMA!$G$2:$G$48,EP!K$1,STIMA!$E$2:$E$48,EP!$A1598)</f>
        <v>0</v>
      </c>
      <c r="L1598" s="182">
        <f t="shared" si="97"/>
        <v>0</v>
      </c>
      <c r="M1598" s="183">
        <f t="shared" si="98"/>
        <v>0</v>
      </c>
      <c r="N1598" s="182">
        <f t="shared" si="99"/>
        <v>0</v>
      </c>
      <c r="Q1598" s="186"/>
    </row>
    <row r="1599" spans="1:17" ht="12" customHeight="1" x14ac:dyDescent="0.2">
      <c r="A1599" s="188" t="s">
        <v>3043</v>
      </c>
      <c r="B1599" s="188" t="s">
        <v>3035</v>
      </c>
      <c r="C1599" s="188" t="s">
        <v>427</v>
      </c>
      <c r="D1599" s="189">
        <v>0.14000000000000001</v>
      </c>
      <c r="E1599" s="188" t="s">
        <v>2966</v>
      </c>
      <c r="F1599" s="188" t="s">
        <v>2979</v>
      </c>
      <c r="G1599" s="188" t="s">
        <v>2820</v>
      </c>
      <c r="H1599" s="188" t="s">
        <v>3363</v>
      </c>
      <c r="I1599" s="181">
        <f>SUMIFS(STIMA!$O$2:$O$48,STIMA!$G$2:$G$48,EP!I$1,STIMA!$E$2:$E$48,EP!$A1599)</f>
        <v>0</v>
      </c>
      <c r="J1599" s="182">
        <f t="shared" si="96"/>
        <v>0</v>
      </c>
      <c r="K1599" s="181">
        <f>SUMIFS(STIMA!$O$2:$O$48,STIMA!$G$2:$G$48,EP!K$1,STIMA!$E$2:$E$48,EP!$A1599)</f>
        <v>0</v>
      </c>
      <c r="L1599" s="182">
        <f t="shared" si="97"/>
        <v>0</v>
      </c>
      <c r="M1599" s="183">
        <f t="shared" si="98"/>
        <v>0</v>
      </c>
      <c r="N1599" s="182">
        <f t="shared" si="99"/>
        <v>0</v>
      </c>
      <c r="Q1599" s="186"/>
    </row>
    <row r="1600" spans="1:17" ht="12" customHeight="1" x14ac:dyDescent="0.2">
      <c r="A1600" s="188" t="s">
        <v>3044</v>
      </c>
      <c r="B1600" s="188" t="s">
        <v>3037</v>
      </c>
      <c r="C1600" s="188" t="s">
        <v>427</v>
      </c>
      <c r="D1600" s="189">
        <v>0.42</v>
      </c>
      <c r="E1600" s="188" t="s">
        <v>2966</v>
      </c>
      <c r="F1600" s="188" t="s">
        <v>2979</v>
      </c>
      <c r="G1600" s="188" t="s">
        <v>2820</v>
      </c>
      <c r="H1600" s="188" t="s">
        <v>3363</v>
      </c>
      <c r="I1600" s="181">
        <f>SUMIFS(STIMA!$O$2:$O$48,STIMA!$G$2:$G$48,EP!I$1,STIMA!$E$2:$E$48,EP!$A1600)</f>
        <v>0</v>
      </c>
      <c r="J1600" s="182">
        <f t="shared" si="96"/>
        <v>0</v>
      </c>
      <c r="K1600" s="181">
        <f>SUMIFS(STIMA!$O$2:$O$48,STIMA!$G$2:$G$48,EP!K$1,STIMA!$E$2:$E$48,EP!$A1600)</f>
        <v>0</v>
      </c>
      <c r="L1600" s="182">
        <f t="shared" si="97"/>
        <v>0</v>
      </c>
      <c r="M1600" s="183">
        <f t="shared" si="98"/>
        <v>0</v>
      </c>
      <c r="N1600" s="182">
        <f t="shared" si="99"/>
        <v>0</v>
      </c>
      <c r="Q1600" s="186"/>
    </row>
    <row r="1601" spans="1:17" ht="12" customHeight="1" x14ac:dyDescent="0.2">
      <c r="A1601" s="188" t="s">
        <v>3045</v>
      </c>
      <c r="B1601" s="188" t="s">
        <v>3039</v>
      </c>
      <c r="C1601" s="188" t="s">
        <v>427</v>
      </c>
      <c r="D1601" s="189">
        <v>0.89</v>
      </c>
      <c r="E1601" s="188" t="s">
        <v>2966</v>
      </c>
      <c r="F1601" s="188" t="s">
        <v>2979</v>
      </c>
      <c r="G1601" s="188" t="s">
        <v>2820</v>
      </c>
      <c r="H1601" s="188" t="s">
        <v>3363</v>
      </c>
      <c r="I1601" s="181">
        <f>SUMIFS(STIMA!$O$2:$O$48,STIMA!$G$2:$G$48,EP!I$1,STIMA!$E$2:$E$48,EP!$A1601)</f>
        <v>0</v>
      </c>
      <c r="J1601" s="182">
        <f t="shared" si="96"/>
        <v>0</v>
      </c>
      <c r="K1601" s="181">
        <f>SUMIFS(STIMA!$O$2:$O$48,STIMA!$G$2:$G$48,EP!K$1,STIMA!$E$2:$E$48,EP!$A1601)</f>
        <v>0</v>
      </c>
      <c r="L1601" s="182">
        <f t="shared" si="97"/>
        <v>0</v>
      </c>
      <c r="M1601" s="183">
        <f t="shared" si="98"/>
        <v>0</v>
      </c>
      <c r="N1601" s="182">
        <f t="shared" si="99"/>
        <v>0</v>
      </c>
      <c r="Q1601" s="186"/>
    </row>
    <row r="1602" spans="1:17" ht="12" customHeight="1" x14ac:dyDescent="0.2">
      <c r="A1602" s="188" t="s">
        <v>3046</v>
      </c>
      <c r="B1602" s="188" t="s">
        <v>3047</v>
      </c>
      <c r="C1602" s="188"/>
      <c r="D1602" s="189"/>
      <c r="E1602" s="188" t="s">
        <v>2966</v>
      </c>
      <c r="F1602" s="188" t="s">
        <v>2979</v>
      </c>
      <c r="G1602" s="188" t="s">
        <v>2820</v>
      </c>
      <c r="H1602" s="188" t="s">
        <v>3363</v>
      </c>
      <c r="I1602" s="181">
        <f>SUMIFS(STIMA!$O$2:$O$48,STIMA!$G$2:$G$48,EP!I$1,STIMA!$E$2:$E$48,EP!$A1602)</f>
        <v>0</v>
      </c>
      <c r="J1602" s="182">
        <f t="shared" ref="J1602:J1665" si="100">I1602/$J$1</f>
        <v>0</v>
      </c>
      <c r="K1602" s="181">
        <f>SUMIFS(STIMA!$O$2:$O$48,STIMA!$G$2:$G$48,EP!K$1,STIMA!$E$2:$E$48,EP!$A1602)</f>
        <v>0</v>
      </c>
      <c r="L1602" s="182">
        <f t="shared" ref="L1602:L1665" si="101">K1602/$L$1</f>
        <v>0</v>
      </c>
      <c r="M1602" s="183">
        <f t="shared" ref="M1602:M1668" si="102">I1602+K1602</f>
        <v>0</v>
      </c>
      <c r="N1602" s="182">
        <f t="shared" ref="N1602:N1665" si="103">M1602/$N$1</f>
        <v>0</v>
      </c>
      <c r="Q1602" s="186"/>
    </row>
    <row r="1603" spans="1:17" ht="12" customHeight="1" x14ac:dyDescent="0.2">
      <c r="A1603" s="188" t="s">
        <v>3048</v>
      </c>
      <c r="B1603" s="188" t="s">
        <v>3049</v>
      </c>
      <c r="C1603" s="188" t="s">
        <v>427</v>
      </c>
      <c r="D1603" s="189">
        <v>0.09</v>
      </c>
      <c r="E1603" s="188" t="s">
        <v>2966</v>
      </c>
      <c r="F1603" s="188" t="s">
        <v>2979</v>
      </c>
      <c r="G1603" s="188" t="s">
        <v>2820</v>
      </c>
      <c r="H1603" s="188" t="s">
        <v>3363</v>
      </c>
      <c r="I1603" s="181">
        <f>SUMIFS(STIMA!$O$2:$O$48,STIMA!$G$2:$G$48,EP!I$1,STIMA!$E$2:$E$48,EP!$A1603)</f>
        <v>0</v>
      </c>
      <c r="J1603" s="182">
        <f t="shared" si="100"/>
        <v>0</v>
      </c>
      <c r="K1603" s="181">
        <f>SUMIFS(STIMA!$O$2:$O$48,STIMA!$G$2:$G$48,EP!K$1,STIMA!$E$2:$E$48,EP!$A1603)</f>
        <v>0</v>
      </c>
      <c r="L1603" s="182">
        <f t="shared" si="101"/>
        <v>0</v>
      </c>
      <c r="M1603" s="183">
        <f t="shared" si="102"/>
        <v>0</v>
      </c>
      <c r="N1603" s="182">
        <f t="shared" si="103"/>
        <v>0</v>
      </c>
      <c r="Q1603" s="186"/>
    </row>
    <row r="1604" spans="1:17" ht="12" customHeight="1" x14ac:dyDescent="0.2">
      <c r="A1604" s="188" t="s">
        <v>3050</v>
      </c>
      <c r="B1604" s="188" t="s">
        <v>3051</v>
      </c>
      <c r="C1604" s="188" t="s">
        <v>427</v>
      </c>
      <c r="D1604" s="189">
        <v>0.22</v>
      </c>
      <c r="E1604" s="188" t="s">
        <v>2966</v>
      </c>
      <c r="F1604" s="188" t="s">
        <v>2979</v>
      </c>
      <c r="G1604" s="188" t="s">
        <v>2820</v>
      </c>
      <c r="H1604" s="188" t="s">
        <v>3363</v>
      </c>
      <c r="I1604" s="181">
        <f>SUMIFS(STIMA!$O$2:$O$48,STIMA!$G$2:$G$48,EP!I$1,STIMA!$E$2:$E$48,EP!$A1604)</f>
        <v>0</v>
      </c>
      <c r="J1604" s="182">
        <f t="shared" si="100"/>
        <v>0</v>
      </c>
      <c r="K1604" s="181">
        <f>SUMIFS(STIMA!$O$2:$O$48,STIMA!$G$2:$G$48,EP!K$1,STIMA!$E$2:$E$48,EP!$A1604)</f>
        <v>0</v>
      </c>
      <c r="L1604" s="182">
        <f t="shared" si="101"/>
        <v>0</v>
      </c>
      <c r="M1604" s="183">
        <f t="shared" si="102"/>
        <v>0</v>
      </c>
      <c r="N1604" s="182">
        <f t="shared" si="103"/>
        <v>0</v>
      </c>
      <c r="Q1604" s="186"/>
    </row>
    <row r="1605" spans="1:17" ht="12" customHeight="1" x14ac:dyDescent="0.2">
      <c r="A1605" s="188" t="s">
        <v>3052</v>
      </c>
      <c r="B1605" s="188" t="s">
        <v>3053</v>
      </c>
      <c r="C1605" s="188" t="s">
        <v>427</v>
      </c>
      <c r="D1605" s="189">
        <v>0.35</v>
      </c>
      <c r="E1605" s="188" t="s">
        <v>2966</v>
      </c>
      <c r="F1605" s="188" t="s">
        <v>2979</v>
      </c>
      <c r="G1605" s="188" t="s">
        <v>2820</v>
      </c>
      <c r="H1605" s="188" t="s">
        <v>3363</v>
      </c>
      <c r="I1605" s="181">
        <f>SUMIFS(STIMA!$O$2:$O$48,STIMA!$G$2:$G$48,EP!I$1,STIMA!$E$2:$E$48,EP!$A1605)</f>
        <v>0</v>
      </c>
      <c r="J1605" s="182">
        <f t="shared" si="100"/>
        <v>0</v>
      </c>
      <c r="K1605" s="181">
        <f>SUMIFS(STIMA!$O$2:$O$48,STIMA!$G$2:$G$48,EP!K$1,STIMA!$E$2:$E$48,EP!$A1605)</f>
        <v>0</v>
      </c>
      <c r="L1605" s="182">
        <f t="shared" si="101"/>
        <v>0</v>
      </c>
      <c r="M1605" s="183">
        <f t="shared" si="102"/>
        <v>0</v>
      </c>
      <c r="N1605" s="182">
        <f t="shared" si="103"/>
        <v>0</v>
      </c>
      <c r="Q1605" s="186"/>
    </row>
    <row r="1606" spans="1:17" ht="12" customHeight="1" x14ac:dyDescent="0.2">
      <c r="A1606" s="188" t="s">
        <v>3054</v>
      </c>
      <c r="B1606" s="188" t="s">
        <v>3047</v>
      </c>
      <c r="C1606" s="188"/>
      <c r="D1606" s="189"/>
      <c r="E1606" s="188" t="s">
        <v>2966</v>
      </c>
      <c r="F1606" s="188" t="s">
        <v>2979</v>
      </c>
      <c r="G1606" s="188" t="s">
        <v>2820</v>
      </c>
      <c r="H1606" s="188" t="s">
        <v>3363</v>
      </c>
      <c r="I1606" s="181">
        <f>SUMIFS(STIMA!$O$2:$O$48,STIMA!$G$2:$G$48,EP!I$1,STIMA!$E$2:$E$48,EP!$A1606)</f>
        <v>0</v>
      </c>
      <c r="J1606" s="182">
        <f t="shared" si="100"/>
        <v>0</v>
      </c>
      <c r="K1606" s="181">
        <f>SUMIFS(STIMA!$O$2:$O$48,STIMA!$G$2:$G$48,EP!K$1,STIMA!$E$2:$E$48,EP!$A1606)</f>
        <v>0</v>
      </c>
      <c r="L1606" s="182">
        <f t="shared" si="101"/>
        <v>0</v>
      </c>
      <c r="M1606" s="183">
        <f t="shared" si="102"/>
        <v>0</v>
      </c>
      <c r="N1606" s="182">
        <f t="shared" si="103"/>
        <v>0</v>
      </c>
      <c r="Q1606" s="186"/>
    </row>
    <row r="1607" spans="1:17" ht="12" customHeight="1" x14ac:dyDescent="0.2">
      <c r="A1607" s="188" t="s">
        <v>3055</v>
      </c>
      <c r="B1607" s="188" t="s">
        <v>3056</v>
      </c>
      <c r="C1607" s="188" t="s">
        <v>427</v>
      </c>
      <c r="D1607" s="189">
        <v>0.77</v>
      </c>
      <c r="E1607" s="188" t="s">
        <v>2966</v>
      </c>
      <c r="F1607" s="188" t="s">
        <v>2979</v>
      </c>
      <c r="G1607" s="188" t="s">
        <v>2820</v>
      </c>
      <c r="H1607" s="188" t="s">
        <v>3363</v>
      </c>
      <c r="I1607" s="181">
        <f>SUMIFS(STIMA!$O$2:$O$48,STIMA!$G$2:$G$48,EP!I$1,STIMA!$E$2:$E$48,EP!$A1607)</f>
        <v>0</v>
      </c>
      <c r="J1607" s="182">
        <f t="shared" si="100"/>
        <v>0</v>
      </c>
      <c r="K1607" s="181">
        <f>SUMIFS(STIMA!$O$2:$O$48,STIMA!$G$2:$G$48,EP!K$1,STIMA!$E$2:$E$48,EP!$A1607)</f>
        <v>0</v>
      </c>
      <c r="L1607" s="182">
        <f t="shared" si="101"/>
        <v>0</v>
      </c>
      <c r="M1607" s="183">
        <f t="shared" si="102"/>
        <v>0</v>
      </c>
      <c r="N1607" s="182">
        <f t="shared" si="103"/>
        <v>0</v>
      </c>
      <c r="Q1607" s="186"/>
    </row>
    <row r="1608" spans="1:17" ht="12" customHeight="1" x14ac:dyDescent="0.2">
      <c r="A1608" s="188" t="s">
        <v>3057</v>
      </c>
      <c r="B1608" s="188" t="s">
        <v>3058</v>
      </c>
      <c r="C1608" s="188" t="s">
        <v>427</v>
      </c>
      <c r="D1608" s="189">
        <v>0.46</v>
      </c>
      <c r="E1608" s="188" t="s">
        <v>2966</v>
      </c>
      <c r="F1608" s="188" t="s">
        <v>2979</v>
      </c>
      <c r="G1608" s="188" t="s">
        <v>2820</v>
      </c>
      <c r="H1608" s="188" t="s">
        <v>3363</v>
      </c>
      <c r="I1608" s="181">
        <f>SUMIFS(STIMA!$O$2:$O$48,STIMA!$G$2:$G$48,EP!I$1,STIMA!$E$2:$E$48,EP!$A1608)</f>
        <v>0</v>
      </c>
      <c r="J1608" s="182">
        <f t="shared" si="100"/>
        <v>0</v>
      </c>
      <c r="K1608" s="181">
        <f>SUMIFS(STIMA!$O$2:$O$48,STIMA!$G$2:$G$48,EP!K$1,STIMA!$E$2:$E$48,EP!$A1608)</f>
        <v>0</v>
      </c>
      <c r="L1608" s="182">
        <f t="shared" si="101"/>
        <v>0</v>
      </c>
      <c r="M1608" s="183">
        <f t="shared" si="102"/>
        <v>0</v>
      </c>
      <c r="N1608" s="182">
        <f t="shared" si="103"/>
        <v>0</v>
      </c>
      <c r="Q1608" s="186"/>
    </row>
    <row r="1609" spans="1:17" ht="12" customHeight="1" x14ac:dyDescent="0.2">
      <c r="A1609" s="188" t="s">
        <v>3059</v>
      </c>
      <c r="B1609" s="188" t="s">
        <v>3060</v>
      </c>
      <c r="C1609" s="188"/>
      <c r="D1609" s="189"/>
      <c r="E1609" s="188" t="s">
        <v>2966</v>
      </c>
      <c r="F1609" s="188" t="s">
        <v>2979</v>
      </c>
      <c r="G1609" s="188" t="s">
        <v>2820</v>
      </c>
      <c r="H1609" s="188" t="s">
        <v>3363</v>
      </c>
      <c r="I1609" s="181">
        <f>SUMIFS(STIMA!$O$2:$O$48,STIMA!$G$2:$G$48,EP!I$1,STIMA!$E$2:$E$48,EP!$A1609)</f>
        <v>0</v>
      </c>
      <c r="J1609" s="182">
        <f t="shared" si="100"/>
        <v>0</v>
      </c>
      <c r="K1609" s="181">
        <f>SUMIFS(STIMA!$O$2:$O$48,STIMA!$G$2:$G$48,EP!K$1,STIMA!$E$2:$E$48,EP!$A1609)</f>
        <v>0</v>
      </c>
      <c r="L1609" s="182">
        <f t="shared" si="101"/>
        <v>0</v>
      </c>
      <c r="M1609" s="183">
        <f t="shared" si="102"/>
        <v>0</v>
      </c>
      <c r="N1609" s="182">
        <f t="shared" si="103"/>
        <v>0</v>
      </c>
      <c r="Q1609" s="186"/>
    </row>
    <row r="1610" spans="1:17" ht="12" customHeight="1" x14ac:dyDescent="0.2">
      <c r="A1610" s="188" t="s">
        <v>3061</v>
      </c>
      <c r="B1610" s="188" t="s">
        <v>3062</v>
      </c>
      <c r="C1610" s="188" t="s">
        <v>427</v>
      </c>
      <c r="D1610" s="189">
        <v>0.15</v>
      </c>
      <c r="E1610" s="188" t="s">
        <v>2966</v>
      </c>
      <c r="F1610" s="188" t="s">
        <v>2979</v>
      </c>
      <c r="G1610" s="188" t="s">
        <v>2820</v>
      </c>
      <c r="H1610" s="188" t="s">
        <v>3363</v>
      </c>
      <c r="I1610" s="181">
        <f>SUMIFS(STIMA!$O$2:$O$48,STIMA!$G$2:$G$48,EP!I$1,STIMA!$E$2:$E$48,EP!$A1610)</f>
        <v>0</v>
      </c>
      <c r="J1610" s="182">
        <f t="shared" si="100"/>
        <v>0</v>
      </c>
      <c r="K1610" s="181">
        <f>SUMIFS(STIMA!$O$2:$O$48,STIMA!$G$2:$G$48,EP!K$1,STIMA!$E$2:$E$48,EP!$A1610)</f>
        <v>0</v>
      </c>
      <c r="L1610" s="182">
        <f t="shared" si="101"/>
        <v>0</v>
      </c>
      <c r="M1610" s="183">
        <f t="shared" si="102"/>
        <v>0</v>
      </c>
      <c r="N1610" s="182">
        <f t="shared" si="103"/>
        <v>0</v>
      </c>
      <c r="Q1610" s="186"/>
    </row>
    <row r="1611" spans="1:17" ht="12" customHeight="1" x14ac:dyDescent="0.2">
      <c r="A1611" s="188" t="s">
        <v>3063</v>
      </c>
      <c r="B1611" s="188" t="s">
        <v>3051</v>
      </c>
      <c r="C1611" s="190" t="s">
        <v>427</v>
      </c>
      <c r="D1611" s="189">
        <v>0.22</v>
      </c>
      <c r="E1611" s="188" t="s">
        <v>2966</v>
      </c>
      <c r="F1611" s="188" t="s">
        <v>2979</v>
      </c>
      <c r="G1611" s="188" t="s">
        <v>2820</v>
      </c>
      <c r="H1611" s="188" t="s">
        <v>3363</v>
      </c>
      <c r="I1611" s="181">
        <f>SUMIFS(STIMA!$O$2:$O$48,STIMA!$G$2:$G$48,EP!I$1,STIMA!$E$2:$E$48,EP!$A1611)</f>
        <v>0</v>
      </c>
      <c r="J1611" s="182">
        <f t="shared" si="100"/>
        <v>0</v>
      </c>
      <c r="K1611" s="181">
        <f>SUMIFS(STIMA!$O$2:$O$48,STIMA!$G$2:$G$48,EP!K$1,STIMA!$E$2:$E$48,EP!$A1611)</f>
        <v>0</v>
      </c>
      <c r="L1611" s="182">
        <f t="shared" si="101"/>
        <v>0</v>
      </c>
      <c r="M1611" s="183">
        <f t="shared" si="102"/>
        <v>0</v>
      </c>
      <c r="N1611" s="182">
        <f t="shared" si="103"/>
        <v>0</v>
      </c>
      <c r="Q1611" s="186"/>
    </row>
    <row r="1612" spans="1:17" ht="12" customHeight="1" x14ac:dyDescent="0.2">
      <c r="A1612" s="188" t="s">
        <v>3064</v>
      </c>
      <c r="B1612" s="188" t="s">
        <v>3065</v>
      </c>
      <c r="C1612" s="188" t="s">
        <v>427</v>
      </c>
      <c r="D1612" s="189">
        <v>0.28999999999999998</v>
      </c>
      <c r="E1612" s="188" t="s">
        <v>2966</v>
      </c>
      <c r="F1612" s="188" t="s">
        <v>2979</v>
      </c>
      <c r="G1612" s="188" t="s">
        <v>2820</v>
      </c>
      <c r="H1612" s="188" t="s">
        <v>3363</v>
      </c>
      <c r="I1612" s="181">
        <f>SUMIFS(STIMA!$O$2:$O$48,STIMA!$G$2:$G$48,EP!I$1,STIMA!$E$2:$E$48,EP!$A1612)</f>
        <v>0</v>
      </c>
      <c r="J1612" s="182">
        <f t="shared" si="100"/>
        <v>0</v>
      </c>
      <c r="K1612" s="181">
        <f>SUMIFS(STIMA!$O$2:$O$48,STIMA!$G$2:$G$48,EP!K$1,STIMA!$E$2:$E$48,EP!$A1612)</f>
        <v>0</v>
      </c>
      <c r="L1612" s="182">
        <f t="shared" si="101"/>
        <v>0</v>
      </c>
      <c r="M1612" s="183">
        <f t="shared" si="102"/>
        <v>0</v>
      </c>
      <c r="N1612" s="182">
        <f t="shared" si="103"/>
        <v>0</v>
      </c>
      <c r="Q1612" s="186"/>
    </row>
    <row r="1613" spans="1:17" ht="12" customHeight="1" x14ac:dyDescent="0.2">
      <c r="A1613" s="188" t="s">
        <v>3066</v>
      </c>
      <c r="B1613" s="188" t="s">
        <v>3067</v>
      </c>
      <c r="C1613" s="188" t="s">
        <v>427</v>
      </c>
      <c r="D1613" s="189">
        <v>0.55000000000000004</v>
      </c>
      <c r="E1613" s="188" t="s">
        <v>2966</v>
      </c>
      <c r="F1613" s="188" t="s">
        <v>2979</v>
      </c>
      <c r="G1613" s="188" t="s">
        <v>2820</v>
      </c>
      <c r="H1613" s="188" t="s">
        <v>3363</v>
      </c>
      <c r="I1613" s="181">
        <f>SUMIFS(STIMA!$O$2:$O$48,STIMA!$G$2:$G$48,EP!I$1,STIMA!$E$2:$E$48,EP!$A1613)</f>
        <v>0</v>
      </c>
      <c r="J1613" s="182">
        <f t="shared" si="100"/>
        <v>0</v>
      </c>
      <c r="K1613" s="181">
        <f>SUMIFS(STIMA!$O$2:$O$48,STIMA!$G$2:$G$48,EP!K$1,STIMA!$E$2:$E$48,EP!$A1613)</f>
        <v>0</v>
      </c>
      <c r="L1613" s="182">
        <f t="shared" si="101"/>
        <v>0</v>
      </c>
      <c r="M1613" s="183">
        <f t="shared" si="102"/>
        <v>0</v>
      </c>
      <c r="N1613" s="182">
        <f t="shared" si="103"/>
        <v>0</v>
      </c>
      <c r="Q1613" s="186"/>
    </row>
    <row r="1614" spans="1:17" ht="12" customHeight="1" x14ac:dyDescent="0.2">
      <c r="A1614" s="188" t="s">
        <v>3068</v>
      </c>
      <c r="B1614" s="188" t="s">
        <v>3060</v>
      </c>
      <c r="C1614" s="188"/>
      <c r="D1614" s="189"/>
      <c r="E1614" s="188" t="s">
        <v>2966</v>
      </c>
      <c r="F1614" s="188" t="s">
        <v>2979</v>
      </c>
      <c r="G1614" s="188" t="s">
        <v>2820</v>
      </c>
      <c r="H1614" s="188" t="s">
        <v>3363</v>
      </c>
      <c r="I1614" s="181">
        <f>SUMIFS(STIMA!$O$2:$O$48,STIMA!$G$2:$G$48,EP!I$1,STIMA!$E$2:$E$48,EP!$A1614)</f>
        <v>0</v>
      </c>
      <c r="J1614" s="182">
        <f t="shared" si="100"/>
        <v>0</v>
      </c>
      <c r="K1614" s="181">
        <f>SUMIFS(STIMA!$O$2:$O$48,STIMA!$G$2:$G$48,EP!K$1,STIMA!$E$2:$E$48,EP!$A1614)</f>
        <v>0</v>
      </c>
      <c r="L1614" s="182">
        <f t="shared" si="101"/>
        <v>0</v>
      </c>
      <c r="M1614" s="183">
        <f t="shared" si="102"/>
        <v>0</v>
      </c>
      <c r="N1614" s="182">
        <f t="shared" si="103"/>
        <v>0</v>
      </c>
      <c r="Q1614" s="186"/>
    </row>
    <row r="1615" spans="1:17" ht="12" customHeight="1" x14ac:dyDescent="0.2">
      <c r="A1615" s="188" t="s">
        <v>3069</v>
      </c>
      <c r="B1615" s="188" t="s">
        <v>3070</v>
      </c>
      <c r="C1615" s="190" t="s">
        <v>427</v>
      </c>
      <c r="D1615" s="189">
        <v>0.6</v>
      </c>
      <c r="E1615" s="188" t="s">
        <v>2966</v>
      </c>
      <c r="F1615" s="188" t="s">
        <v>2979</v>
      </c>
      <c r="G1615" s="188" t="s">
        <v>2820</v>
      </c>
      <c r="H1615" s="188" t="s">
        <v>3363</v>
      </c>
      <c r="I1615" s="181">
        <f>SUMIFS(STIMA!$O$2:$O$48,STIMA!$G$2:$G$48,EP!I$1,STIMA!$E$2:$E$48,EP!$A1615)</f>
        <v>0</v>
      </c>
      <c r="J1615" s="182">
        <f t="shared" si="100"/>
        <v>0</v>
      </c>
      <c r="K1615" s="181">
        <f>SUMIFS(STIMA!$O$2:$O$48,STIMA!$G$2:$G$48,EP!K$1,STIMA!$E$2:$E$48,EP!$A1615)</f>
        <v>0</v>
      </c>
      <c r="L1615" s="182">
        <f t="shared" si="101"/>
        <v>0</v>
      </c>
      <c r="M1615" s="183">
        <f t="shared" si="102"/>
        <v>0</v>
      </c>
      <c r="N1615" s="182">
        <f t="shared" si="103"/>
        <v>0</v>
      </c>
      <c r="Q1615" s="186"/>
    </row>
    <row r="1616" spans="1:17" ht="12" customHeight="1" x14ac:dyDescent="0.2">
      <c r="A1616" s="188" t="s">
        <v>3071</v>
      </c>
      <c r="B1616" s="188" t="s">
        <v>3056</v>
      </c>
      <c r="C1616" s="188" t="s">
        <v>427</v>
      </c>
      <c r="D1616" s="189">
        <v>0.77</v>
      </c>
      <c r="E1616" s="188" t="s">
        <v>2966</v>
      </c>
      <c r="F1616" s="188" t="s">
        <v>2979</v>
      </c>
      <c r="G1616" s="188" t="s">
        <v>2820</v>
      </c>
      <c r="H1616" s="188" t="s">
        <v>3363</v>
      </c>
      <c r="I1616" s="181">
        <f>SUMIFS(STIMA!$O$2:$O$48,STIMA!$G$2:$G$48,EP!I$1,STIMA!$E$2:$E$48,EP!$A1616)</f>
        <v>0</v>
      </c>
      <c r="J1616" s="182">
        <f t="shared" si="100"/>
        <v>0</v>
      </c>
      <c r="K1616" s="181">
        <f>SUMIFS(STIMA!$O$2:$O$48,STIMA!$G$2:$G$48,EP!K$1,STIMA!$E$2:$E$48,EP!$A1616)</f>
        <v>0</v>
      </c>
      <c r="L1616" s="182">
        <f t="shared" si="101"/>
        <v>0</v>
      </c>
      <c r="M1616" s="183">
        <f t="shared" si="102"/>
        <v>0</v>
      </c>
      <c r="N1616" s="182">
        <f t="shared" si="103"/>
        <v>0</v>
      </c>
      <c r="Q1616" s="186"/>
    </row>
    <row r="1617" spans="1:17" ht="12" customHeight="1" x14ac:dyDescent="0.2">
      <c r="A1617" s="188" t="s">
        <v>3072</v>
      </c>
      <c r="B1617" s="188" t="s">
        <v>3058</v>
      </c>
      <c r="C1617" s="188" t="s">
        <v>427</v>
      </c>
      <c r="D1617" s="189">
        <v>0.46</v>
      </c>
      <c r="E1617" s="188" t="s">
        <v>2966</v>
      </c>
      <c r="F1617" s="188" t="s">
        <v>2979</v>
      </c>
      <c r="G1617" s="188" t="s">
        <v>2820</v>
      </c>
      <c r="H1617" s="188" t="s">
        <v>3363</v>
      </c>
      <c r="I1617" s="181">
        <f>SUMIFS(STIMA!$O$2:$O$48,STIMA!$G$2:$G$48,EP!I$1,STIMA!$E$2:$E$48,EP!$A1617)</f>
        <v>0</v>
      </c>
      <c r="J1617" s="182">
        <f t="shared" si="100"/>
        <v>0</v>
      </c>
      <c r="K1617" s="181">
        <f>SUMIFS(STIMA!$O$2:$O$48,STIMA!$G$2:$G$48,EP!K$1,STIMA!$E$2:$E$48,EP!$A1617)</f>
        <v>0</v>
      </c>
      <c r="L1617" s="182">
        <f t="shared" si="101"/>
        <v>0</v>
      </c>
      <c r="M1617" s="183">
        <f t="shared" si="102"/>
        <v>0</v>
      </c>
      <c r="N1617" s="182">
        <f t="shared" si="103"/>
        <v>0</v>
      </c>
      <c r="Q1617" s="186"/>
    </row>
    <row r="1618" spans="1:17" ht="12" customHeight="1" x14ac:dyDescent="0.2">
      <c r="A1618" s="188" t="s">
        <v>3073</v>
      </c>
      <c r="B1618" s="188" t="s">
        <v>3074</v>
      </c>
      <c r="C1618" s="188"/>
      <c r="D1618" s="189"/>
      <c r="E1618" s="188" t="s">
        <v>2966</v>
      </c>
      <c r="F1618" s="188" t="s">
        <v>2979</v>
      </c>
      <c r="G1618" s="188" t="s">
        <v>2820</v>
      </c>
      <c r="H1618" s="188" t="s">
        <v>3363</v>
      </c>
      <c r="I1618" s="181">
        <f>SUMIFS(STIMA!$O$2:$O$48,STIMA!$G$2:$G$48,EP!I$1,STIMA!$E$2:$E$48,EP!$A1618)</f>
        <v>0</v>
      </c>
      <c r="J1618" s="182">
        <f t="shared" si="100"/>
        <v>0</v>
      </c>
      <c r="K1618" s="181">
        <f>SUMIFS(STIMA!$O$2:$O$48,STIMA!$G$2:$G$48,EP!K$1,STIMA!$E$2:$E$48,EP!$A1618)</f>
        <v>0</v>
      </c>
      <c r="L1618" s="182">
        <f t="shared" si="101"/>
        <v>0</v>
      </c>
      <c r="M1618" s="183">
        <f t="shared" si="102"/>
        <v>0</v>
      </c>
      <c r="N1618" s="182">
        <f t="shared" si="103"/>
        <v>0</v>
      </c>
      <c r="Q1618" s="186"/>
    </row>
    <row r="1619" spans="1:17" ht="12" customHeight="1" x14ac:dyDescent="0.2">
      <c r="A1619" s="188" t="s">
        <v>3075</v>
      </c>
      <c r="B1619" s="188" t="s">
        <v>3076</v>
      </c>
      <c r="C1619" s="188" t="s">
        <v>427</v>
      </c>
      <c r="D1619" s="189">
        <v>0.13</v>
      </c>
      <c r="E1619" s="188" t="s">
        <v>2966</v>
      </c>
      <c r="F1619" s="188" t="s">
        <v>2979</v>
      </c>
      <c r="G1619" s="188" t="s">
        <v>2820</v>
      </c>
      <c r="H1619" s="188" t="s">
        <v>3363</v>
      </c>
      <c r="I1619" s="181">
        <f>SUMIFS(STIMA!$O$2:$O$48,STIMA!$G$2:$G$48,EP!I$1,STIMA!$E$2:$E$48,EP!$A1619)</f>
        <v>0</v>
      </c>
      <c r="J1619" s="182">
        <f t="shared" si="100"/>
        <v>0</v>
      </c>
      <c r="K1619" s="181">
        <f>SUMIFS(STIMA!$O$2:$O$48,STIMA!$G$2:$G$48,EP!K$1,STIMA!$E$2:$E$48,EP!$A1619)</f>
        <v>0</v>
      </c>
      <c r="L1619" s="182">
        <f t="shared" si="101"/>
        <v>0</v>
      </c>
      <c r="M1619" s="183">
        <f t="shared" si="102"/>
        <v>0</v>
      </c>
      <c r="N1619" s="182">
        <f t="shared" si="103"/>
        <v>0</v>
      </c>
      <c r="Q1619" s="186"/>
    </row>
    <row r="1620" spans="1:17" ht="12" customHeight="1" x14ac:dyDescent="0.2">
      <c r="A1620" s="188" t="s">
        <v>3077</v>
      </c>
      <c r="B1620" s="188" t="s">
        <v>3078</v>
      </c>
      <c r="C1620" s="190" t="s">
        <v>427</v>
      </c>
      <c r="D1620" s="189">
        <v>0.2</v>
      </c>
      <c r="E1620" s="188" t="s">
        <v>2966</v>
      </c>
      <c r="F1620" s="188" t="s">
        <v>2979</v>
      </c>
      <c r="G1620" s="188" t="s">
        <v>2820</v>
      </c>
      <c r="H1620" s="188" t="s">
        <v>3363</v>
      </c>
      <c r="I1620" s="181">
        <f>SUMIFS(STIMA!$O$2:$O$48,STIMA!$G$2:$G$48,EP!I$1,STIMA!$E$2:$E$48,EP!$A1620)</f>
        <v>0</v>
      </c>
      <c r="J1620" s="182">
        <f t="shared" si="100"/>
        <v>0</v>
      </c>
      <c r="K1620" s="181">
        <f>SUMIFS(STIMA!$O$2:$O$48,STIMA!$G$2:$G$48,EP!K$1,STIMA!$E$2:$E$48,EP!$A1620)</f>
        <v>0</v>
      </c>
      <c r="L1620" s="182">
        <f t="shared" si="101"/>
        <v>0</v>
      </c>
      <c r="M1620" s="183">
        <f t="shared" si="102"/>
        <v>0</v>
      </c>
      <c r="N1620" s="182">
        <f t="shared" si="103"/>
        <v>0</v>
      </c>
      <c r="Q1620" s="186"/>
    </row>
    <row r="1621" spans="1:17" ht="12" customHeight="1" x14ac:dyDescent="0.2">
      <c r="A1621" s="188" t="s">
        <v>3079</v>
      </c>
      <c r="B1621" s="188" t="s">
        <v>3080</v>
      </c>
      <c r="C1621" s="188" t="s">
        <v>427</v>
      </c>
      <c r="D1621" s="189">
        <v>0.42</v>
      </c>
      <c r="E1621" s="188" t="s">
        <v>2966</v>
      </c>
      <c r="F1621" s="188" t="s">
        <v>2979</v>
      </c>
      <c r="G1621" s="188" t="s">
        <v>2820</v>
      </c>
      <c r="H1621" s="188" t="s">
        <v>3363</v>
      </c>
      <c r="I1621" s="181">
        <f>SUMIFS(STIMA!$O$2:$O$48,STIMA!$G$2:$G$48,EP!I$1,STIMA!$E$2:$E$48,EP!$A1621)</f>
        <v>0</v>
      </c>
      <c r="J1621" s="182">
        <f t="shared" si="100"/>
        <v>0</v>
      </c>
      <c r="K1621" s="181">
        <f>SUMIFS(STIMA!$O$2:$O$48,STIMA!$G$2:$G$48,EP!K$1,STIMA!$E$2:$E$48,EP!$A1621)</f>
        <v>0</v>
      </c>
      <c r="L1621" s="182">
        <f t="shared" si="101"/>
        <v>0</v>
      </c>
      <c r="M1621" s="183">
        <f t="shared" si="102"/>
        <v>0</v>
      </c>
      <c r="N1621" s="182">
        <f t="shared" si="103"/>
        <v>0</v>
      </c>
      <c r="Q1621" s="186"/>
    </row>
    <row r="1622" spans="1:17" ht="12" customHeight="1" x14ac:dyDescent="0.2">
      <c r="A1622" s="188" t="s">
        <v>3081</v>
      </c>
      <c r="B1622" s="188" t="s">
        <v>3082</v>
      </c>
      <c r="C1622" s="188" t="s">
        <v>427</v>
      </c>
      <c r="D1622" s="189">
        <v>0.77</v>
      </c>
      <c r="E1622" s="188" t="s">
        <v>2966</v>
      </c>
      <c r="F1622" s="188" t="s">
        <v>2979</v>
      </c>
      <c r="G1622" s="188" t="s">
        <v>2820</v>
      </c>
      <c r="H1622" s="188" t="s">
        <v>3363</v>
      </c>
      <c r="I1622" s="181">
        <f>SUMIFS(STIMA!$O$2:$O$48,STIMA!$G$2:$G$48,EP!I$1,STIMA!$E$2:$E$48,EP!$A1622)</f>
        <v>0</v>
      </c>
      <c r="J1622" s="182">
        <f t="shared" si="100"/>
        <v>0</v>
      </c>
      <c r="K1622" s="181">
        <f>SUMIFS(STIMA!$O$2:$O$48,STIMA!$G$2:$G$48,EP!K$1,STIMA!$E$2:$E$48,EP!$A1622)</f>
        <v>0</v>
      </c>
      <c r="L1622" s="182">
        <f t="shared" si="101"/>
        <v>0</v>
      </c>
      <c r="M1622" s="183">
        <f t="shared" si="102"/>
        <v>0</v>
      </c>
      <c r="N1622" s="182">
        <f t="shared" si="103"/>
        <v>0</v>
      </c>
      <c r="Q1622" s="186"/>
    </row>
    <row r="1623" spans="1:17" ht="12" customHeight="1" x14ac:dyDescent="0.2">
      <c r="A1623" s="188" t="s">
        <v>3083</v>
      </c>
      <c r="B1623" s="188" t="s">
        <v>3084</v>
      </c>
      <c r="C1623" s="188" t="s">
        <v>427</v>
      </c>
      <c r="D1623" s="189">
        <v>0.7</v>
      </c>
      <c r="E1623" s="188" t="s">
        <v>2966</v>
      </c>
      <c r="F1623" s="188" t="s">
        <v>2979</v>
      </c>
      <c r="G1623" s="188" t="s">
        <v>2820</v>
      </c>
      <c r="H1623" s="188" t="s">
        <v>3363</v>
      </c>
      <c r="I1623" s="181">
        <f>SUMIFS(STIMA!$O$2:$O$48,STIMA!$G$2:$G$48,EP!I$1,STIMA!$E$2:$E$48,EP!$A1623)</f>
        <v>0</v>
      </c>
      <c r="J1623" s="182">
        <f t="shared" si="100"/>
        <v>0</v>
      </c>
      <c r="K1623" s="181">
        <f>SUMIFS(STIMA!$O$2:$O$48,STIMA!$G$2:$G$48,EP!K$1,STIMA!$E$2:$E$48,EP!$A1623)</f>
        <v>0</v>
      </c>
      <c r="L1623" s="182">
        <f t="shared" si="101"/>
        <v>0</v>
      </c>
      <c r="M1623" s="183">
        <f t="shared" si="102"/>
        <v>0</v>
      </c>
      <c r="N1623" s="182">
        <f t="shared" si="103"/>
        <v>0</v>
      </c>
      <c r="Q1623" s="186"/>
    </row>
    <row r="1624" spans="1:17" ht="12" customHeight="1" x14ac:dyDescent="0.2">
      <c r="A1624" s="188" t="s">
        <v>3085</v>
      </c>
      <c r="B1624" s="188" t="s">
        <v>3086</v>
      </c>
      <c r="C1624" s="188" t="s">
        <v>427</v>
      </c>
      <c r="D1624" s="189">
        <v>0.89</v>
      </c>
      <c r="E1624" s="188" t="s">
        <v>2966</v>
      </c>
      <c r="F1624" s="188" t="s">
        <v>2979</v>
      </c>
      <c r="G1624" s="188" t="s">
        <v>2820</v>
      </c>
      <c r="H1624" s="188" t="s">
        <v>3363</v>
      </c>
      <c r="I1624" s="181">
        <f>SUMIFS(STIMA!$O$2:$O$48,STIMA!$G$2:$G$48,EP!I$1,STIMA!$E$2:$E$48,EP!$A1624)</f>
        <v>0</v>
      </c>
      <c r="J1624" s="182">
        <f t="shared" si="100"/>
        <v>0</v>
      </c>
      <c r="K1624" s="181">
        <f>SUMIFS(STIMA!$O$2:$O$48,STIMA!$G$2:$G$48,EP!K$1,STIMA!$E$2:$E$48,EP!$A1624)</f>
        <v>0</v>
      </c>
      <c r="L1624" s="182">
        <f t="shared" si="101"/>
        <v>0</v>
      </c>
      <c r="M1624" s="183">
        <f t="shared" si="102"/>
        <v>0</v>
      </c>
      <c r="N1624" s="182">
        <f t="shared" si="103"/>
        <v>0</v>
      </c>
      <c r="Q1624" s="186"/>
    </row>
    <row r="1625" spans="1:17" ht="12" customHeight="1" x14ac:dyDescent="0.2">
      <c r="A1625" s="188" t="s">
        <v>3087</v>
      </c>
      <c r="B1625" s="188" t="s">
        <v>3088</v>
      </c>
      <c r="C1625" s="188" t="s">
        <v>427</v>
      </c>
      <c r="D1625" s="189">
        <v>6.47</v>
      </c>
      <c r="E1625" s="188" t="s">
        <v>2966</v>
      </c>
      <c r="F1625" s="188" t="s">
        <v>2979</v>
      </c>
      <c r="G1625" s="188" t="s">
        <v>2820</v>
      </c>
      <c r="H1625" s="188" t="s">
        <v>3363</v>
      </c>
      <c r="I1625" s="181">
        <f>SUMIFS(STIMA!$O$2:$O$48,STIMA!$G$2:$G$48,EP!I$1,STIMA!$E$2:$E$48,EP!$A1625)</f>
        <v>0</v>
      </c>
      <c r="J1625" s="182">
        <f t="shared" si="100"/>
        <v>0</v>
      </c>
      <c r="K1625" s="181">
        <f>SUMIFS(STIMA!$O$2:$O$48,STIMA!$G$2:$G$48,EP!K$1,STIMA!$E$2:$E$48,EP!$A1625)</f>
        <v>0</v>
      </c>
      <c r="L1625" s="182">
        <f t="shared" si="101"/>
        <v>0</v>
      </c>
      <c r="M1625" s="183">
        <f t="shared" si="102"/>
        <v>0</v>
      </c>
      <c r="N1625" s="182">
        <f t="shared" si="103"/>
        <v>0</v>
      </c>
      <c r="Q1625" s="186"/>
    </row>
    <row r="1626" spans="1:17" ht="12" customHeight="1" x14ac:dyDescent="0.2">
      <c r="A1626" s="188" t="s">
        <v>3089</v>
      </c>
      <c r="B1626" s="188" t="s">
        <v>3090</v>
      </c>
      <c r="C1626" s="188"/>
      <c r="D1626" s="189"/>
      <c r="E1626" s="188" t="s">
        <v>2966</v>
      </c>
      <c r="F1626" s="188" t="s">
        <v>3091</v>
      </c>
      <c r="G1626" s="188" t="s">
        <v>2820</v>
      </c>
      <c r="H1626" s="188" t="s">
        <v>3319</v>
      </c>
      <c r="I1626" s="181">
        <f>SUMIFS(STIMA!$O$2:$O$48,STIMA!$G$2:$G$48,EP!I$1,STIMA!$E$2:$E$48,EP!$A1626)</f>
        <v>0</v>
      </c>
      <c r="J1626" s="182">
        <f t="shared" si="100"/>
        <v>0</v>
      </c>
      <c r="K1626" s="181">
        <f>SUMIFS(STIMA!$O$2:$O$48,STIMA!$G$2:$G$48,EP!K$1,STIMA!$E$2:$E$48,EP!$A1626)</f>
        <v>0</v>
      </c>
      <c r="L1626" s="182">
        <f t="shared" si="101"/>
        <v>0</v>
      </c>
      <c r="M1626" s="183">
        <f t="shared" si="102"/>
        <v>0</v>
      </c>
      <c r="N1626" s="182">
        <f t="shared" si="103"/>
        <v>0</v>
      </c>
      <c r="Q1626" s="186"/>
    </row>
    <row r="1627" spans="1:17" ht="12" customHeight="1" x14ac:dyDescent="0.2">
      <c r="A1627" s="188" t="s">
        <v>3092</v>
      </c>
      <c r="B1627" s="188" t="s">
        <v>3093</v>
      </c>
      <c r="C1627" s="188" t="s">
        <v>427</v>
      </c>
      <c r="D1627" s="189">
        <v>0.35</v>
      </c>
      <c r="E1627" s="188" t="s">
        <v>2966</v>
      </c>
      <c r="F1627" s="188" t="s">
        <v>3091</v>
      </c>
      <c r="G1627" s="188" t="s">
        <v>2820</v>
      </c>
      <c r="H1627" s="188" t="s">
        <v>3319</v>
      </c>
      <c r="I1627" s="181">
        <f>SUMIFS(STIMA!$O$2:$O$48,STIMA!$G$2:$G$48,EP!I$1,STIMA!$E$2:$E$48,EP!$A1627)</f>
        <v>0</v>
      </c>
      <c r="J1627" s="182">
        <f t="shared" si="100"/>
        <v>0</v>
      </c>
      <c r="K1627" s="181">
        <f>SUMIFS(STIMA!$O$2:$O$48,STIMA!$G$2:$G$48,EP!K$1,STIMA!$E$2:$E$48,EP!$A1627)</f>
        <v>0</v>
      </c>
      <c r="L1627" s="182">
        <f t="shared" si="101"/>
        <v>0</v>
      </c>
      <c r="M1627" s="183">
        <f t="shared" si="102"/>
        <v>0</v>
      </c>
      <c r="N1627" s="182">
        <f t="shared" si="103"/>
        <v>0</v>
      </c>
      <c r="Q1627" s="186"/>
    </row>
    <row r="1628" spans="1:17" ht="12" customHeight="1" x14ac:dyDescent="0.2">
      <c r="A1628" s="188" t="s">
        <v>3094</v>
      </c>
      <c r="B1628" s="188" t="s">
        <v>3095</v>
      </c>
      <c r="C1628" s="188" t="s">
        <v>427</v>
      </c>
      <c r="D1628" s="189">
        <v>0.4</v>
      </c>
      <c r="E1628" s="188" t="s">
        <v>2966</v>
      </c>
      <c r="F1628" s="188" t="s">
        <v>3091</v>
      </c>
      <c r="G1628" s="188" t="s">
        <v>2820</v>
      </c>
      <c r="H1628" s="188" t="s">
        <v>3319</v>
      </c>
      <c r="I1628" s="181">
        <f>SUMIFS(STIMA!$O$2:$O$48,STIMA!$G$2:$G$48,EP!I$1,STIMA!$E$2:$E$48,EP!$A1628)</f>
        <v>0</v>
      </c>
      <c r="J1628" s="182">
        <f t="shared" si="100"/>
        <v>0</v>
      </c>
      <c r="K1628" s="181">
        <f>SUMIFS(STIMA!$O$2:$O$48,STIMA!$G$2:$G$48,EP!K$1,STIMA!$E$2:$E$48,EP!$A1628)</f>
        <v>0</v>
      </c>
      <c r="L1628" s="182">
        <f t="shared" si="101"/>
        <v>0</v>
      </c>
      <c r="M1628" s="183">
        <f t="shared" si="102"/>
        <v>0</v>
      </c>
      <c r="N1628" s="182">
        <f t="shared" si="103"/>
        <v>0</v>
      </c>
      <c r="Q1628" s="186"/>
    </row>
    <row r="1629" spans="1:17" ht="12" customHeight="1" x14ac:dyDescent="0.2">
      <c r="A1629" s="188" t="s">
        <v>3096</v>
      </c>
      <c r="B1629" s="188" t="s">
        <v>3097</v>
      </c>
      <c r="C1629" s="190" t="s">
        <v>427</v>
      </c>
      <c r="D1629" s="189">
        <v>0.25</v>
      </c>
      <c r="E1629" s="188" t="s">
        <v>2966</v>
      </c>
      <c r="F1629" s="188" t="s">
        <v>3091</v>
      </c>
      <c r="G1629" s="188" t="s">
        <v>2820</v>
      </c>
      <c r="H1629" s="188" t="s">
        <v>3319</v>
      </c>
      <c r="I1629" s="181">
        <f>SUMIFS(STIMA!$O$2:$O$48,STIMA!$G$2:$G$48,EP!I$1,STIMA!$E$2:$E$48,EP!$A1629)</f>
        <v>0</v>
      </c>
      <c r="J1629" s="182">
        <f t="shared" si="100"/>
        <v>0</v>
      </c>
      <c r="K1629" s="181">
        <f>SUMIFS(STIMA!$O$2:$O$48,STIMA!$G$2:$G$48,EP!K$1,STIMA!$E$2:$E$48,EP!$A1629)</f>
        <v>0</v>
      </c>
      <c r="L1629" s="182">
        <f t="shared" si="101"/>
        <v>0</v>
      </c>
      <c r="M1629" s="183">
        <f t="shared" si="102"/>
        <v>0</v>
      </c>
      <c r="N1629" s="182">
        <f t="shared" si="103"/>
        <v>0</v>
      </c>
      <c r="Q1629" s="186"/>
    </row>
    <row r="1630" spans="1:17" ht="12" customHeight="1" x14ac:dyDescent="0.2">
      <c r="A1630" s="188" t="s">
        <v>3098</v>
      </c>
      <c r="B1630" s="188" t="s">
        <v>3099</v>
      </c>
      <c r="C1630" s="188" t="s">
        <v>329</v>
      </c>
      <c r="D1630" s="189">
        <v>3.28</v>
      </c>
      <c r="E1630" s="188" t="s">
        <v>2966</v>
      </c>
      <c r="F1630" s="188" t="s">
        <v>3091</v>
      </c>
      <c r="G1630" s="188" t="s">
        <v>2820</v>
      </c>
      <c r="H1630" s="188" t="s">
        <v>3319</v>
      </c>
      <c r="I1630" s="181">
        <f>SUMIFS(STIMA!$O$2:$O$48,STIMA!$G$2:$G$48,EP!I$1,STIMA!$E$2:$E$48,EP!$A1630)</f>
        <v>0</v>
      </c>
      <c r="J1630" s="182">
        <f t="shared" si="100"/>
        <v>0</v>
      </c>
      <c r="K1630" s="181">
        <f>SUMIFS(STIMA!$O$2:$O$48,STIMA!$G$2:$G$48,EP!K$1,STIMA!$E$2:$E$48,EP!$A1630)</f>
        <v>0</v>
      </c>
      <c r="L1630" s="182">
        <f t="shared" si="101"/>
        <v>0</v>
      </c>
      <c r="M1630" s="183">
        <f t="shared" si="102"/>
        <v>0</v>
      </c>
      <c r="N1630" s="182">
        <f t="shared" si="103"/>
        <v>0</v>
      </c>
      <c r="Q1630" s="186"/>
    </row>
    <row r="1631" spans="1:17" ht="12" customHeight="1" x14ac:dyDescent="0.2">
      <c r="A1631" s="188" t="s">
        <v>3100</v>
      </c>
      <c r="B1631" s="188" t="s">
        <v>3101</v>
      </c>
      <c r="C1631" s="188"/>
      <c r="D1631" s="189"/>
      <c r="E1631" s="188" t="s">
        <v>2966</v>
      </c>
      <c r="F1631" s="188" t="s">
        <v>3091</v>
      </c>
      <c r="G1631" s="188" t="s">
        <v>2820</v>
      </c>
      <c r="H1631" s="188" t="s">
        <v>3319</v>
      </c>
      <c r="I1631" s="181">
        <f>SUMIFS(STIMA!$O$2:$O$48,STIMA!$G$2:$G$48,EP!I$1,STIMA!$E$2:$E$48,EP!$A1631)</f>
        <v>0</v>
      </c>
      <c r="J1631" s="182">
        <f t="shared" si="100"/>
        <v>0</v>
      </c>
      <c r="K1631" s="181">
        <f>SUMIFS(STIMA!$O$2:$O$48,STIMA!$G$2:$G$48,EP!K$1,STIMA!$E$2:$E$48,EP!$A1631)</f>
        <v>0</v>
      </c>
      <c r="L1631" s="182">
        <f t="shared" si="101"/>
        <v>0</v>
      </c>
      <c r="M1631" s="183">
        <f t="shared" si="102"/>
        <v>0</v>
      </c>
      <c r="N1631" s="182">
        <f t="shared" si="103"/>
        <v>0</v>
      </c>
      <c r="Q1631" s="186"/>
    </row>
    <row r="1632" spans="1:17" ht="12" customHeight="1" x14ac:dyDescent="0.2">
      <c r="A1632" s="188" t="s">
        <v>3102</v>
      </c>
      <c r="B1632" s="188" t="s">
        <v>3103</v>
      </c>
      <c r="C1632" s="188" t="s">
        <v>329</v>
      </c>
      <c r="D1632" s="189">
        <v>13.3</v>
      </c>
      <c r="E1632" s="188" t="s">
        <v>2966</v>
      </c>
      <c r="F1632" s="188" t="s">
        <v>3091</v>
      </c>
      <c r="G1632" s="188" t="s">
        <v>2820</v>
      </c>
      <c r="H1632" s="188" t="s">
        <v>3319</v>
      </c>
      <c r="I1632" s="181">
        <f>SUMIFS(STIMA!$O$2:$O$48,STIMA!$G$2:$G$48,EP!I$1,STIMA!$E$2:$E$48,EP!$A1632)</f>
        <v>0</v>
      </c>
      <c r="J1632" s="182">
        <f t="shared" si="100"/>
        <v>0</v>
      </c>
      <c r="K1632" s="181">
        <f>SUMIFS(STIMA!$O$2:$O$48,STIMA!$G$2:$G$48,EP!K$1,STIMA!$E$2:$E$48,EP!$A1632)</f>
        <v>0</v>
      </c>
      <c r="L1632" s="182">
        <f t="shared" si="101"/>
        <v>0</v>
      </c>
      <c r="M1632" s="183">
        <f t="shared" si="102"/>
        <v>0</v>
      </c>
      <c r="N1632" s="182">
        <f t="shared" si="103"/>
        <v>0</v>
      </c>
      <c r="Q1632" s="186"/>
    </row>
    <row r="1633" spans="1:17" ht="12" customHeight="1" x14ac:dyDescent="0.2">
      <c r="A1633" s="188" t="s">
        <v>3104</v>
      </c>
      <c r="B1633" s="188" t="s">
        <v>3105</v>
      </c>
      <c r="C1633" s="190" t="s">
        <v>329</v>
      </c>
      <c r="D1633" s="189">
        <v>5.3</v>
      </c>
      <c r="E1633" s="188" t="s">
        <v>2966</v>
      </c>
      <c r="F1633" s="188" t="s">
        <v>3091</v>
      </c>
      <c r="G1633" s="188" t="s">
        <v>2820</v>
      </c>
      <c r="H1633" s="188" t="s">
        <v>3319</v>
      </c>
      <c r="I1633" s="181">
        <f>SUMIFS(STIMA!$O$2:$O$48,STIMA!$G$2:$G$48,EP!I$1,STIMA!$E$2:$E$48,EP!$A1633)</f>
        <v>0</v>
      </c>
      <c r="J1633" s="182">
        <f t="shared" si="100"/>
        <v>0</v>
      </c>
      <c r="K1633" s="181">
        <f>SUMIFS(STIMA!$O$2:$O$48,STIMA!$G$2:$G$48,EP!K$1,STIMA!$E$2:$E$48,EP!$A1633)</f>
        <v>0</v>
      </c>
      <c r="L1633" s="182">
        <f t="shared" si="101"/>
        <v>0</v>
      </c>
      <c r="M1633" s="183">
        <f t="shared" si="102"/>
        <v>0</v>
      </c>
      <c r="N1633" s="182">
        <f t="shared" si="103"/>
        <v>0</v>
      </c>
      <c r="Q1633" s="186"/>
    </row>
    <row r="1634" spans="1:17" ht="12" customHeight="1" x14ac:dyDescent="0.2">
      <c r="A1634" s="188" t="s">
        <v>3106</v>
      </c>
      <c r="B1634" s="188" t="s">
        <v>3107</v>
      </c>
      <c r="C1634" s="188" t="s">
        <v>329</v>
      </c>
      <c r="D1634" s="189">
        <v>10.5</v>
      </c>
      <c r="E1634" s="188" t="s">
        <v>2966</v>
      </c>
      <c r="F1634" s="188" t="s">
        <v>3091</v>
      </c>
      <c r="G1634" s="188" t="s">
        <v>2820</v>
      </c>
      <c r="H1634" s="188" t="s">
        <v>3319</v>
      </c>
      <c r="I1634" s="181">
        <f>SUMIFS(STIMA!$O$2:$O$48,STIMA!$G$2:$G$48,EP!I$1,STIMA!$E$2:$E$48,EP!$A1634)</f>
        <v>0</v>
      </c>
      <c r="J1634" s="182">
        <f t="shared" si="100"/>
        <v>0</v>
      </c>
      <c r="K1634" s="181">
        <f>SUMIFS(STIMA!$O$2:$O$48,STIMA!$G$2:$G$48,EP!K$1,STIMA!$E$2:$E$48,EP!$A1634)</f>
        <v>0</v>
      </c>
      <c r="L1634" s="182">
        <f t="shared" si="101"/>
        <v>0</v>
      </c>
      <c r="M1634" s="183">
        <f t="shared" si="102"/>
        <v>0</v>
      </c>
      <c r="N1634" s="182">
        <f t="shared" si="103"/>
        <v>0</v>
      </c>
      <c r="Q1634" s="186"/>
    </row>
    <row r="1635" spans="1:17" ht="12" customHeight="1" x14ac:dyDescent="0.2">
      <c r="A1635" s="188" t="s">
        <v>3108</v>
      </c>
      <c r="B1635" s="188" t="s">
        <v>3109</v>
      </c>
      <c r="C1635" s="188" t="s">
        <v>329</v>
      </c>
      <c r="D1635" s="189">
        <v>4.2</v>
      </c>
      <c r="E1635" s="188" t="s">
        <v>2966</v>
      </c>
      <c r="F1635" s="188" t="s">
        <v>3091</v>
      </c>
      <c r="G1635" s="188" t="s">
        <v>2820</v>
      </c>
      <c r="H1635" s="188" t="s">
        <v>3319</v>
      </c>
      <c r="I1635" s="181">
        <f>SUMIFS(STIMA!$O$2:$O$48,STIMA!$G$2:$G$48,EP!I$1,STIMA!$E$2:$E$48,EP!$A1635)</f>
        <v>0</v>
      </c>
      <c r="J1635" s="182">
        <f t="shared" si="100"/>
        <v>0</v>
      </c>
      <c r="K1635" s="181">
        <f>SUMIFS(STIMA!$O$2:$O$48,STIMA!$G$2:$G$48,EP!K$1,STIMA!$E$2:$E$48,EP!$A1635)</f>
        <v>0</v>
      </c>
      <c r="L1635" s="182">
        <f t="shared" si="101"/>
        <v>0</v>
      </c>
      <c r="M1635" s="183">
        <f t="shared" si="102"/>
        <v>0</v>
      </c>
      <c r="N1635" s="182">
        <f t="shared" si="103"/>
        <v>0</v>
      </c>
      <c r="Q1635" s="186"/>
    </row>
    <row r="1636" spans="1:17" ht="12" customHeight="1" x14ac:dyDescent="0.2">
      <c r="A1636" s="188" t="s">
        <v>3110</v>
      </c>
      <c r="B1636" s="188" t="s">
        <v>3111</v>
      </c>
      <c r="C1636" s="188"/>
      <c r="D1636" s="189"/>
      <c r="E1636" s="188" t="s">
        <v>2966</v>
      </c>
      <c r="F1636" s="188" t="s">
        <v>3091</v>
      </c>
      <c r="G1636" s="188" t="s">
        <v>2820</v>
      </c>
      <c r="H1636" s="188" t="s">
        <v>3363</v>
      </c>
      <c r="I1636" s="181">
        <f>SUMIFS(STIMA!$O$2:$O$48,STIMA!$G$2:$G$48,EP!I$1,STIMA!$E$2:$E$48,EP!$A1636)</f>
        <v>0</v>
      </c>
      <c r="J1636" s="182">
        <f t="shared" si="100"/>
        <v>0</v>
      </c>
      <c r="K1636" s="181">
        <f>SUMIFS(STIMA!$O$2:$O$48,STIMA!$G$2:$G$48,EP!K$1,STIMA!$E$2:$E$48,EP!$A1636)</f>
        <v>0</v>
      </c>
      <c r="L1636" s="182">
        <f t="shared" si="101"/>
        <v>0</v>
      </c>
      <c r="M1636" s="183">
        <f t="shared" si="102"/>
        <v>0</v>
      </c>
      <c r="N1636" s="182">
        <f t="shared" si="103"/>
        <v>0</v>
      </c>
      <c r="Q1636" s="186"/>
    </row>
    <row r="1637" spans="1:17" ht="12" customHeight="1" x14ac:dyDescent="0.2">
      <c r="A1637" s="188" t="s">
        <v>3112</v>
      </c>
      <c r="B1637" s="188" t="s">
        <v>3113</v>
      </c>
      <c r="C1637" s="188" t="s">
        <v>117</v>
      </c>
      <c r="D1637" s="189">
        <v>29.72</v>
      </c>
      <c r="E1637" s="188" t="s">
        <v>2966</v>
      </c>
      <c r="F1637" s="188" t="s">
        <v>3091</v>
      </c>
      <c r="G1637" s="188" t="s">
        <v>2820</v>
      </c>
      <c r="H1637" s="188" t="s">
        <v>3363</v>
      </c>
      <c r="I1637" s="181">
        <f>SUMIFS(STIMA!$O$2:$O$48,STIMA!$G$2:$G$48,EP!I$1,STIMA!$E$2:$E$48,EP!$A1637)</f>
        <v>0</v>
      </c>
      <c r="J1637" s="182">
        <f t="shared" si="100"/>
        <v>0</v>
      </c>
      <c r="K1637" s="181">
        <f>SUMIFS(STIMA!$O$2:$O$48,STIMA!$G$2:$G$48,EP!K$1,STIMA!$E$2:$E$48,EP!$A1637)</f>
        <v>0</v>
      </c>
      <c r="L1637" s="182">
        <f t="shared" si="101"/>
        <v>0</v>
      </c>
      <c r="M1637" s="183">
        <f t="shared" si="102"/>
        <v>0</v>
      </c>
      <c r="N1637" s="182">
        <f t="shared" si="103"/>
        <v>0</v>
      </c>
      <c r="Q1637" s="186"/>
    </row>
    <row r="1638" spans="1:17" ht="12" customHeight="1" x14ac:dyDescent="0.2">
      <c r="A1638" s="188" t="s">
        <v>3114</v>
      </c>
      <c r="B1638" s="188" t="s">
        <v>3115</v>
      </c>
      <c r="C1638" s="190" t="s">
        <v>117</v>
      </c>
      <c r="D1638" s="189">
        <v>29.72</v>
      </c>
      <c r="E1638" s="188" t="s">
        <v>2966</v>
      </c>
      <c r="F1638" s="188" t="s">
        <v>3091</v>
      </c>
      <c r="G1638" s="188" t="s">
        <v>2820</v>
      </c>
      <c r="H1638" s="188" t="s">
        <v>3363</v>
      </c>
      <c r="I1638" s="181">
        <f>SUMIFS(STIMA!$O$2:$O$48,STIMA!$G$2:$G$48,EP!I$1,STIMA!$E$2:$E$48,EP!$A1638)</f>
        <v>0</v>
      </c>
      <c r="J1638" s="182">
        <f t="shared" si="100"/>
        <v>0</v>
      </c>
      <c r="K1638" s="181">
        <f>SUMIFS(STIMA!$O$2:$O$48,STIMA!$G$2:$G$48,EP!K$1,STIMA!$E$2:$E$48,EP!$A1638)</f>
        <v>0</v>
      </c>
      <c r="L1638" s="182">
        <f t="shared" si="101"/>
        <v>0</v>
      </c>
      <c r="M1638" s="183">
        <f t="shared" si="102"/>
        <v>0</v>
      </c>
      <c r="N1638" s="182">
        <f t="shared" si="103"/>
        <v>0</v>
      </c>
      <c r="Q1638" s="186"/>
    </row>
    <row r="1639" spans="1:17" ht="12" customHeight="1" x14ac:dyDescent="0.2">
      <c r="A1639" s="188" t="s">
        <v>3116</v>
      </c>
      <c r="B1639" s="188" t="s">
        <v>3117</v>
      </c>
      <c r="C1639" s="188"/>
      <c r="D1639" s="189"/>
      <c r="E1639" s="188" t="s">
        <v>2966</v>
      </c>
      <c r="F1639" s="188" t="s">
        <v>3091</v>
      </c>
      <c r="G1639" s="188" t="s">
        <v>2820</v>
      </c>
      <c r="H1639" s="188" t="s">
        <v>3363</v>
      </c>
      <c r="I1639" s="181">
        <f>SUMIFS(STIMA!$O$2:$O$48,STIMA!$G$2:$G$48,EP!I$1,STIMA!$E$2:$E$48,EP!$A1639)</f>
        <v>0</v>
      </c>
      <c r="J1639" s="182">
        <f t="shared" si="100"/>
        <v>0</v>
      </c>
      <c r="K1639" s="181">
        <f>SUMIFS(STIMA!$O$2:$O$48,STIMA!$G$2:$G$48,EP!K$1,STIMA!$E$2:$E$48,EP!$A1639)</f>
        <v>0</v>
      </c>
      <c r="L1639" s="182">
        <f t="shared" si="101"/>
        <v>0</v>
      </c>
      <c r="M1639" s="183">
        <f t="shared" si="102"/>
        <v>0</v>
      </c>
      <c r="N1639" s="182">
        <f t="shared" si="103"/>
        <v>0</v>
      </c>
      <c r="Q1639" s="186"/>
    </row>
    <row r="1640" spans="1:17" ht="12" customHeight="1" x14ac:dyDescent="0.2">
      <c r="A1640" s="188" t="s">
        <v>3118</v>
      </c>
      <c r="B1640" s="188" t="s">
        <v>3119</v>
      </c>
      <c r="C1640" s="188" t="s">
        <v>117</v>
      </c>
      <c r="D1640" s="189">
        <v>59.44</v>
      </c>
      <c r="E1640" s="188" t="s">
        <v>2966</v>
      </c>
      <c r="F1640" s="188" t="s">
        <v>3091</v>
      </c>
      <c r="G1640" s="188" t="s">
        <v>2820</v>
      </c>
      <c r="H1640" s="188" t="s">
        <v>3363</v>
      </c>
      <c r="I1640" s="181">
        <f>SUMIFS(STIMA!$O$2:$O$48,STIMA!$G$2:$G$48,EP!I$1,STIMA!$E$2:$E$48,EP!$A1640)</f>
        <v>0</v>
      </c>
      <c r="J1640" s="182">
        <f t="shared" si="100"/>
        <v>0</v>
      </c>
      <c r="K1640" s="181">
        <f>SUMIFS(STIMA!$O$2:$O$48,STIMA!$G$2:$G$48,EP!K$1,STIMA!$E$2:$E$48,EP!$A1640)</f>
        <v>0</v>
      </c>
      <c r="L1640" s="182">
        <f t="shared" si="101"/>
        <v>0</v>
      </c>
      <c r="M1640" s="183">
        <f t="shared" si="102"/>
        <v>0</v>
      </c>
      <c r="N1640" s="182">
        <f t="shared" si="103"/>
        <v>0</v>
      </c>
      <c r="Q1640" s="186"/>
    </row>
    <row r="1641" spans="1:17" ht="12" customHeight="1" x14ac:dyDescent="0.2">
      <c r="A1641" s="188" t="s">
        <v>3120</v>
      </c>
      <c r="B1641" s="188" t="s">
        <v>3121</v>
      </c>
      <c r="C1641" s="188" t="s">
        <v>427</v>
      </c>
      <c r="D1641" s="189">
        <v>1783.2</v>
      </c>
      <c r="E1641" s="188" t="s">
        <v>2966</v>
      </c>
      <c r="F1641" s="188" t="s">
        <v>3091</v>
      </c>
      <c r="G1641" s="188" t="s">
        <v>2820</v>
      </c>
      <c r="H1641" s="188" t="s">
        <v>3363</v>
      </c>
      <c r="I1641" s="181">
        <f>SUMIFS(STIMA!$O$2:$O$48,STIMA!$G$2:$G$48,EP!I$1,STIMA!$E$2:$E$48,EP!$A1641)</f>
        <v>0</v>
      </c>
      <c r="J1641" s="182">
        <f t="shared" si="100"/>
        <v>0</v>
      </c>
      <c r="K1641" s="181">
        <f>SUMIFS(STIMA!$O$2:$O$48,STIMA!$G$2:$G$48,EP!K$1,STIMA!$E$2:$E$48,EP!$A1641)</f>
        <v>0</v>
      </c>
      <c r="L1641" s="182">
        <f t="shared" si="101"/>
        <v>0</v>
      </c>
      <c r="M1641" s="183">
        <f t="shared" si="102"/>
        <v>0</v>
      </c>
      <c r="N1641" s="182">
        <f t="shared" si="103"/>
        <v>0</v>
      </c>
      <c r="Q1641" s="186"/>
    </row>
    <row r="1642" spans="1:17" ht="12" customHeight="1" x14ac:dyDescent="0.2">
      <c r="A1642" s="188" t="s">
        <v>3122</v>
      </c>
      <c r="B1642" s="188" t="s">
        <v>3123</v>
      </c>
      <c r="C1642" s="188" t="s">
        <v>37</v>
      </c>
      <c r="D1642" s="189">
        <v>1783.2</v>
      </c>
      <c r="E1642" s="188" t="s">
        <v>2966</v>
      </c>
      <c r="F1642" s="188" t="s">
        <v>3091</v>
      </c>
      <c r="G1642" s="188" t="s">
        <v>2820</v>
      </c>
      <c r="H1642" s="188" t="s">
        <v>3363</v>
      </c>
      <c r="I1642" s="181">
        <f>SUMIFS(STIMA!$O$2:$O$48,STIMA!$G$2:$G$48,EP!I$1,STIMA!$E$2:$E$48,EP!$A1642)</f>
        <v>0</v>
      </c>
      <c r="J1642" s="182">
        <f t="shared" si="100"/>
        <v>0</v>
      </c>
      <c r="K1642" s="181">
        <f>SUMIFS(STIMA!$O$2:$O$48,STIMA!$G$2:$G$48,EP!K$1,STIMA!$E$2:$E$48,EP!$A1642)</f>
        <v>0</v>
      </c>
      <c r="L1642" s="182">
        <f t="shared" si="101"/>
        <v>0</v>
      </c>
      <c r="M1642" s="183">
        <f t="shared" si="102"/>
        <v>0</v>
      </c>
      <c r="N1642" s="182">
        <f t="shared" si="103"/>
        <v>0</v>
      </c>
      <c r="Q1642" s="186"/>
    </row>
    <row r="1643" spans="1:17" ht="12" customHeight="1" x14ac:dyDescent="0.2">
      <c r="A1643" s="188" t="s">
        <v>3124</v>
      </c>
      <c r="B1643" s="188" t="s">
        <v>3125</v>
      </c>
      <c r="C1643" s="188" t="s">
        <v>117</v>
      </c>
      <c r="D1643" s="189">
        <v>35.229999999999997</v>
      </c>
      <c r="E1643" s="188" t="s">
        <v>2966</v>
      </c>
      <c r="F1643" s="188" t="s">
        <v>3091</v>
      </c>
      <c r="G1643" s="188" t="s">
        <v>2820</v>
      </c>
      <c r="H1643" s="188" t="s">
        <v>3363</v>
      </c>
      <c r="I1643" s="181">
        <f>SUMIFS(STIMA!$O$2:$O$48,STIMA!$G$2:$G$48,EP!I$1,STIMA!$E$2:$E$48,EP!$A1643)</f>
        <v>0</v>
      </c>
      <c r="J1643" s="182">
        <f t="shared" si="100"/>
        <v>0</v>
      </c>
      <c r="K1643" s="181">
        <f>SUMIFS(STIMA!$O$2:$O$48,STIMA!$G$2:$G$48,EP!K$1,STIMA!$E$2:$E$48,EP!$A1643)</f>
        <v>0</v>
      </c>
      <c r="L1643" s="182">
        <f t="shared" si="101"/>
        <v>0</v>
      </c>
      <c r="M1643" s="183">
        <f t="shared" si="102"/>
        <v>0</v>
      </c>
      <c r="N1643" s="182">
        <f t="shared" si="103"/>
        <v>0</v>
      </c>
      <c r="Q1643" s="186"/>
    </row>
    <row r="1644" spans="1:17" ht="12" customHeight="1" x14ac:dyDescent="0.2">
      <c r="A1644" s="188" t="s">
        <v>3126</v>
      </c>
      <c r="B1644" s="188" t="s">
        <v>3127</v>
      </c>
      <c r="C1644" s="188"/>
      <c r="D1644" s="189"/>
      <c r="E1644" s="188" t="s">
        <v>2966</v>
      </c>
      <c r="F1644" s="188" t="s">
        <v>3091</v>
      </c>
      <c r="G1644" s="188" t="s">
        <v>2820</v>
      </c>
      <c r="H1644" s="188" t="s">
        <v>3363</v>
      </c>
      <c r="I1644" s="181">
        <f>SUMIFS(STIMA!$O$2:$O$48,STIMA!$G$2:$G$48,EP!I$1,STIMA!$E$2:$E$48,EP!$A1644)</f>
        <v>0</v>
      </c>
      <c r="J1644" s="182">
        <f t="shared" si="100"/>
        <v>0</v>
      </c>
      <c r="K1644" s="181">
        <f>SUMIFS(STIMA!$O$2:$O$48,STIMA!$G$2:$G$48,EP!K$1,STIMA!$E$2:$E$48,EP!$A1644)</f>
        <v>0</v>
      </c>
      <c r="L1644" s="182">
        <f t="shared" si="101"/>
        <v>0</v>
      </c>
      <c r="M1644" s="183">
        <f t="shared" si="102"/>
        <v>0</v>
      </c>
      <c r="N1644" s="182">
        <f t="shared" si="103"/>
        <v>0</v>
      </c>
      <c r="Q1644" s="186"/>
    </row>
    <row r="1645" spans="1:17" ht="12" customHeight="1" x14ac:dyDescent="0.2">
      <c r="A1645" s="188" t="s">
        <v>3128</v>
      </c>
      <c r="B1645" s="188" t="s">
        <v>3129</v>
      </c>
      <c r="C1645" s="188" t="s">
        <v>37</v>
      </c>
      <c r="D1645" s="189">
        <v>4.46</v>
      </c>
      <c r="E1645" s="188" t="s">
        <v>2966</v>
      </c>
      <c r="F1645" s="188" t="s">
        <v>3091</v>
      </c>
      <c r="G1645" s="188" t="s">
        <v>2820</v>
      </c>
      <c r="H1645" s="188" t="s">
        <v>3363</v>
      </c>
      <c r="I1645" s="181">
        <f>SUMIFS(STIMA!$O$2:$O$48,STIMA!$G$2:$G$48,EP!I$1,STIMA!$E$2:$E$48,EP!$A1645)</f>
        <v>0</v>
      </c>
      <c r="J1645" s="182">
        <f t="shared" si="100"/>
        <v>0</v>
      </c>
      <c r="K1645" s="181">
        <f>SUMIFS(STIMA!$O$2:$O$48,STIMA!$G$2:$G$48,EP!K$1,STIMA!$E$2:$E$48,EP!$A1645)</f>
        <v>0</v>
      </c>
      <c r="L1645" s="182">
        <f t="shared" si="101"/>
        <v>0</v>
      </c>
      <c r="M1645" s="183">
        <f t="shared" si="102"/>
        <v>0</v>
      </c>
      <c r="N1645" s="182">
        <f t="shared" si="103"/>
        <v>0</v>
      </c>
      <c r="Q1645" s="186"/>
    </row>
    <row r="1646" spans="1:17" ht="12" customHeight="1" x14ac:dyDescent="0.2">
      <c r="A1646" s="188" t="s">
        <v>3130</v>
      </c>
      <c r="B1646" s="188" t="s">
        <v>3131</v>
      </c>
      <c r="C1646" s="190" t="s">
        <v>37</v>
      </c>
      <c r="D1646" s="189">
        <v>4.93</v>
      </c>
      <c r="E1646" s="188" t="s">
        <v>2966</v>
      </c>
      <c r="F1646" s="188" t="s">
        <v>3091</v>
      </c>
      <c r="G1646" s="188" t="s">
        <v>2820</v>
      </c>
      <c r="H1646" s="188" t="s">
        <v>3363</v>
      </c>
      <c r="I1646" s="181">
        <f>SUMIFS(STIMA!$O$2:$O$48,STIMA!$G$2:$G$48,EP!I$1,STIMA!$E$2:$E$48,EP!$A1646)</f>
        <v>0</v>
      </c>
      <c r="J1646" s="182">
        <f t="shared" si="100"/>
        <v>0</v>
      </c>
      <c r="K1646" s="181">
        <f>SUMIFS(STIMA!$O$2:$O$48,STIMA!$G$2:$G$48,EP!K$1,STIMA!$E$2:$E$48,EP!$A1646)</f>
        <v>0</v>
      </c>
      <c r="L1646" s="182">
        <f t="shared" si="101"/>
        <v>0</v>
      </c>
      <c r="M1646" s="183">
        <f t="shared" si="102"/>
        <v>0</v>
      </c>
      <c r="N1646" s="182">
        <f t="shared" si="103"/>
        <v>0</v>
      </c>
      <c r="Q1646" s="186"/>
    </row>
    <row r="1647" spans="1:17" ht="12" customHeight="1" x14ac:dyDescent="0.2">
      <c r="A1647" s="188" t="s">
        <v>3132</v>
      </c>
      <c r="B1647" s="188" t="s">
        <v>3133</v>
      </c>
      <c r="C1647" s="188" t="s">
        <v>37</v>
      </c>
      <c r="D1647" s="189">
        <v>5.28</v>
      </c>
      <c r="E1647" s="188" t="s">
        <v>2966</v>
      </c>
      <c r="F1647" s="188" t="s">
        <v>3091</v>
      </c>
      <c r="G1647" s="188" t="s">
        <v>2820</v>
      </c>
      <c r="H1647" s="188" t="s">
        <v>3363</v>
      </c>
      <c r="I1647" s="181">
        <f>SUMIFS(STIMA!$O$2:$O$48,STIMA!$G$2:$G$48,EP!I$1,STIMA!$E$2:$E$48,EP!$A1647)</f>
        <v>0</v>
      </c>
      <c r="J1647" s="182">
        <f t="shared" si="100"/>
        <v>0</v>
      </c>
      <c r="K1647" s="181">
        <f>SUMIFS(STIMA!$O$2:$O$48,STIMA!$G$2:$G$48,EP!K$1,STIMA!$E$2:$E$48,EP!$A1647)</f>
        <v>0</v>
      </c>
      <c r="L1647" s="182">
        <f t="shared" si="101"/>
        <v>0</v>
      </c>
      <c r="M1647" s="183">
        <f t="shared" si="102"/>
        <v>0</v>
      </c>
      <c r="N1647" s="182">
        <f t="shared" si="103"/>
        <v>0</v>
      </c>
      <c r="Q1647" s="186"/>
    </row>
    <row r="1648" spans="1:17" ht="12" customHeight="1" x14ac:dyDescent="0.2">
      <c r="A1648" s="188" t="s">
        <v>3134</v>
      </c>
      <c r="B1648" s="188" t="s">
        <v>3135</v>
      </c>
      <c r="C1648" s="188" t="s">
        <v>37</v>
      </c>
      <c r="D1648" s="189">
        <v>5.56</v>
      </c>
      <c r="E1648" s="188" t="s">
        <v>2966</v>
      </c>
      <c r="F1648" s="188" t="s">
        <v>3091</v>
      </c>
      <c r="G1648" s="188" t="s">
        <v>2820</v>
      </c>
      <c r="H1648" s="188" t="s">
        <v>3363</v>
      </c>
      <c r="I1648" s="181">
        <f>SUMIFS(STIMA!$O$2:$O$48,STIMA!$G$2:$G$48,EP!I$1,STIMA!$E$2:$E$48,EP!$A1648)</f>
        <v>0</v>
      </c>
      <c r="J1648" s="182">
        <f t="shared" si="100"/>
        <v>0</v>
      </c>
      <c r="K1648" s="181">
        <f>SUMIFS(STIMA!$O$2:$O$48,STIMA!$G$2:$G$48,EP!K$1,STIMA!$E$2:$E$48,EP!$A1648)</f>
        <v>0</v>
      </c>
      <c r="L1648" s="182">
        <f t="shared" si="101"/>
        <v>0</v>
      </c>
      <c r="M1648" s="183">
        <f t="shared" si="102"/>
        <v>0</v>
      </c>
      <c r="N1648" s="182">
        <f t="shared" si="103"/>
        <v>0</v>
      </c>
      <c r="Q1648" s="186"/>
    </row>
    <row r="1649" spans="1:17" ht="12" customHeight="1" x14ac:dyDescent="0.2">
      <c r="A1649" s="188" t="s">
        <v>3136</v>
      </c>
      <c r="B1649" s="188" t="s">
        <v>3137</v>
      </c>
      <c r="C1649" s="190" t="s">
        <v>3138</v>
      </c>
      <c r="D1649" s="189">
        <v>500</v>
      </c>
      <c r="E1649" s="188" t="s">
        <v>2966</v>
      </c>
      <c r="F1649" s="188" t="s">
        <v>3091</v>
      </c>
      <c r="G1649" s="188" t="s">
        <v>2820</v>
      </c>
      <c r="H1649" s="188" t="s">
        <v>3321</v>
      </c>
      <c r="I1649" s="181">
        <f>SUMIFS(STIMA!$O$2:$O$48,STIMA!$G$2:$G$48,EP!I$1,STIMA!$E$2:$E$48,EP!$A1649)</f>
        <v>0</v>
      </c>
      <c r="J1649" s="182">
        <f t="shared" si="100"/>
        <v>0</v>
      </c>
      <c r="K1649" s="181">
        <f>SUMIFS(STIMA!$O$2:$O$48,STIMA!$G$2:$G$48,EP!K$1,STIMA!$E$2:$E$48,EP!$A1649)</f>
        <v>0</v>
      </c>
      <c r="L1649" s="182">
        <f t="shared" si="101"/>
        <v>0</v>
      </c>
      <c r="M1649" s="183">
        <f t="shared" si="102"/>
        <v>0</v>
      </c>
      <c r="N1649" s="182">
        <f t="shared" si="103"/>
        <v>0</v>
      </c>
      <c r="Q1649" s="186"/>
    </row>
    <row r="1650" spans="1:17" ht="12" customHeight="1" x14ac:dyDescent="0.2">
      <c r="A1650" s="188" t="s">
        <v>3139</v>
      </c>
      <c r="B1650" s="188" t="s">
        <v>3140</v>
      </c>
      <c r="C1650" s="188" t="s">
        <v>427</v>
      </c>
      <c r="D1650" s="189">
        <v>1.6</v>
      </c>
      <c r="E1650" s="188" t="s">
        <v>2966</v>
      </c>
      <c r="F1650" s="188" t="s">
        <v>3141</v>
      </c>
      <c r="G1650" s="188" t="s">
        <v>2820</v>
      </c>
      <c r="H1650" s="188" t="s">
        <v>3319</v>
      </c>
      <c r="I1650" s="181">
        <f>SUMIFS(STIMA!$O$2:$O$48,STIMA!$G$2:$G$48,EP!I$1,STIMA!$E$2:$E$48,EP!$A1650)</f>
        <v>0</v>
      </c>
      <c r="J1650" s="182">
        <f t="shared" si="100"/>
        <v>0</v>
      </c>
      <c r="K1650" s="181">
        <f>SUMIFS(STIMA!$O$2:$O$48,STIMA!$G$2:$G$48,EP!K$1,STIMA!$E$2:$E$48,EP!$A1650)</f>
        <v>0</v>
      </c>
      <c r="L1650" s="182">
        <f t="shared" si="101"/>
        <v>0</v>
      </c>
      <c r="M1650" s="183">
        <f t="shared" si="102"/>
        <v>0</v>
      </c>
      <c r="N1650" s="182">
        <f t="shared" si="103"/>
        <v>0</v>
      </c>
      <c r="Q1650" s="186"/>
    </row>
    <row r="1651" spans="1:17" ht="12" customHeight="1" x14ac:dyDescent="0.2">
      <c r="A1651" s="188" t="s">
        <v>3142</v>
      </c>
      <c r="B1651" s="188" t="s">
        <v>3143</v>
      </c>
      <c r="C1651" s="188"/>
      <c r="D1651" s="189"/>
      <c r="E1651" s="188" t="s">
        <v>2966</v>
      </c>
      <c r="F1651" s="188" t="s">
        <v>3141</v>
      </c>
      <c r="G1651" s="188" t="s">
        <v>2820</v>
      </c>
      <c r="H1651" s="188" t="s">
        <v>3319</v>
      </c>
      <c r="I1651" s="181">
        <f>SUMIFS(STIMA!$O$2:$O$48,STIMA!$G$2:$G$48,EP!I$1,STIMA!$E$2:$E$48,EP!$A1651)</f>
        <v>0</v>
      </c>
      <c r="J1651" s="182">
        <f t="shared" si="100"/>
        <v>0</v>
      </c>
      <c r="K1651" s="181">
        <f>SUMIFS(STIMA!$O$2:$O$48,STIMA!$G$2:$G$48,EP!K$1,STIMA!$E$2:$E$48,EP!$A1651)</f>
        <v>0</v>
      </c>
      <c r="L1651" s="182">
        <f t="shared" si="101"/>
        <v>0</v>
      </c>
      <c r="M1651" s="183">
        <f t="shared" si="102"/>
        <v>0</v>
      </c>
      <c r="N1651" s="182">
        <f t="shared" si="103"/>
        <v>0</v>
      </c>
      <c r="Q1651" s="186"/>
    </row>
    <row r="1652" spans="1:17" ht="12" customHeight="1" x14ac:dyDescent="0.2">
      <c r="A1652" s="188" t="s">
        <v>3144</v>
      </c>
      <c r="B1652" s="188" t="s">
        <v>3145</v>
      </c>
      <c r="C1652" s="188" t="s">
        <v>427</v>
      </c>
      <c r="D1652" s="189">
        <v>80.3</v>
      </c>
      <c r="E1652" s="188" t="s">
        <v>2966</v>
      </c>
      <c r="F1652" s="188" t="s">
        <v>3141</v>
      </c>
      <c r="G1652" s="188" t="s">
        <v>2820</v>
      </c>
      <c r="H1652" s="188" t="s">
        <v>3319</v>
      </c>
      <c r="I1652" s="181">
        <f>SUMIFS(STIMA!$O$2:$O$48,STIMA!$G$2:$G$48,EP!I$1,STIMA!$E$2:$E$48,EP!$A1652)</f>
        <v>0</v>
      </c>
      <c r="J1652" s="182">
        <f t="shared" si="100"/>
        <v>0</v>
      </c>
      <c r="K1652" s="181">
        <f>SUMIFS(STIMA!$O$2:$O$48,STIMA!$G$2:$G$48,EP!K$1,STIMA!$E$2:$E$48,EP!$A1652)</f>
        <v>0</v>
      </c>
      <c r="L1652" s="182">
        <f t="shared" si="101"/>
        <v>0</v>
      </c>
      <c r="M1652" s="183">
        <f t="shared" si="102"/>
        <v>0</v>
      </c>
      <c r="N1652" s="182">
        <f t="shared" si="103"/>
        <v>0</v>
      </c>
      <c r="Q1652" s="186"/>
    </row>
    <row r="1653" spans="1:17" ht="12" customHeight="1" x14ac:dyDescent="0.2">
      <c r="A1653" s="188" t="s">
        <v>3146</v>
      </c>
      <c r="B1653" s="188" t="s">
        <v>3147</v>
      </c>
      <c r="C1653" s="188" t="s">
        <v>329</v>
      </c>
      <c r="D1653" s="189">
        <v>0.57999999999999996</v>
      </c>
      <c r="E1653" s="188" t="s">
        <v>2966</v>
      </c>
      <c r="F1653" s="188" t="s">
        <v>3141</v>
      </c>
      <c r="G1653" s="188" t="s">
        <v>2820</v>
      </c>
      <c r="H1653" s="188" t="s">
        <v>3319</v>
      </c>
      <c r="I1653" s="181">
        <f>SUMIFS(STIMA!$O$2:$O$48,STIMA!$G$2:$G$48,EP!I$1,STIMA!$E$2:$E$48,EP!$A1653)</f>
        <v>0</v>
      </c>
      <c r="J1653" s="182">
        <f t="shared" si="100"/>
        <v>0</v>
      </c>
      <c r="K1653" s="181">
        <f>SUMIFS(STIMA!$O$2:$O$48,STIMA!$G$2:$G$48,EP!K$1,STIMA!$E$2:$E$48,EP!$A1653)</f>
        <v>0</v>
      </c>
      <c r="L1653" s="182">
        <f t="shared" si="101"/>
        <v>0</v>
      </c>
      <c r="M1653" s="183">
        <f t="shared" si="102"/>
        <v>0</v>
      </c>
      <c r="N1653" s="182">
        <f t="shared" si="103"/>
        <v>0</v>
      </c>
      <c r="Q1653" s="186"/>
    </row>
    <row r="1654" spans="1:17" ht="12" customHeight="1" x14ac:dyDescent="0.2">
      <c r="A1654" s="188" t="s">
        <v>3148</v>
      </c>
      <c r="B1654" s="188" t="s">
        <v>3149</v>
      </c>
      <c r="C1654" s="190" t="s">
        <v>427</v>
      </c>
      <c r="D1654" s="189">
        <v>93.2</v>
      </c>
      <c r="E1654" s="188" t="s">
        <v>2966</v>
      </c>
      <c r="F1654" s="188" t="s">
        <v>3150</v>
      </c>
      <c r="G1654" s="188" t="s">
        <v>2820</v>
      </c>
      <c r="H1654" s="188" t="s">
        <v>3319</v>
      </c>
      <c r="I1654" s="181">
        <f>SUMIFS(STIMA!$O$2:$O$48,STIMA!$G$2:$G$48,EP!I$1,STIMA!$E$2:$E$48,EP!$A1654)</f>
        <v>0</v>
      </c>
      <c r="J1654" s="182">
        <f t="shared" si="100"/>
        <v>0</v>
      </c>
      <c r="K1654" s="181">
        <f>SUMIFS(STIMA!$O$2:$O$48,STIMA!$G$2:$G$48,EP!K$1,STIMA!$E$2:$E$48,EP!$A1654)</f>
        <v>0</v>
      </c>
      <c r="L1654" s="182">
        <f t="shared" si="101"/>
        <v>0</v>
      </c>
      <c r="M1654" s="183">
        <f t="shared" si="102"/>
        <v>0</v>
      </c>
      <c r="N1654" s="182">
        <f t="shared" si="103"/>
        <v>0</v>
      </c>
      <c r="Q1654" s="186"/>
    </row>
    <row r="1655" spans="1:17" ht="12" customHeight="1" x14ac:dyDescent="0.2">
      <c r="A1655" s="188" t="s">
        <v>3151</v>
      </c>
      <c r="B1655" s="188" t="s">
        <v>3152</v>
      </c>
      <c r="C1655" s="188"/>
      <c r="D1655" s="189"/>
      <c r="E1655" s="188" t="s">
        <v>2966</v>
      </c>
      <c r="F1655" s="188" t="s">
        <v>3150</v>
      </c>
      <c r="G1655" s="188" t="s">
        <v>2820</v>
      </c>
      <c r="H1655" s="188" t="s">
        <v>3319</v>
      </c>
      <c r="I1655" s="181">
        <f>SUMIFS(STIMA!$O$2:$O$48,STIMA!$G$2:$G$48,EP!I$1,STIMA!$E$2:$E$48,EP!$A1655)</f>
        <v>0</v>
      </c>
      <c r="J1655" s="182">
        <f t="shared" si="100"/>
        <v>0</v>
      </c>
      <c r="K1655" s="181">
        <f>SUMIFS(STIMA!$O$2:$O$48,STIMA!$G$2:$G$48,EP!K$1,STIMA!$E$2:$E$48,EP!$A1655)</f>
        <v>0</v>
      </c>
      <c r="L1655" s="182">
        <f t="shared" si="101"/>
        <v>0</v>
      </c>
      <c r="M1655" s="183">
        <f t="shared" si="102"/>
        <v>0</v>
      </c>
      <c r="N1655" s="182">
        <f t="shared" si="103"/>
        <v>0</v>
      </c>
      <c r="Q1655" s="186"/>
    </row>
    <row r="1656" spans="1:17" ht="12" customHeight="1" x14ac:dyDescent="0.2">
      <c r="A1656" s="188" t="s">
        <v>3153</v>
      </c>
      <c r="B1656" s="188" t="s">
        <v>3154</v>
      </c>
      <c r="C1656" s="190" t="s">
        <v>427</v>
      </c>
      <c r="D1656" s="189">
        <v>220</v>
      </c>
      <c r="E1656" s="188" t="s">
        <v>2966</v>
      </c>
      <c r="F1656" s="188" t="s">
        <v>3150</v>
      </c>
      <c r="G1656" s="188" t="s">
        <v>2820</v>
      </c>
      <c r="H1656" s="188" t="s">
        <v>3319</v>
      </c>
      <c r="I1656" s="181">
        <f>SUMIFS(STIMA!$O$2:$O$48,STIMA!$G$2:$G$48,EP!I$1,STIMA!$E$2:$E$48,EP!$A1656)</f>
        <v>0</v>
      </c>
      <c r="J1656" s="182">
        <f t="shared" si="100"/>
        <v>0</v>
      </c>
      <c r="K1656" s="181">
        <f>SUMIFS(STIMA!$O$2:$O$48,STIMA!$G$2:$G$48,EP!K$1,STIMA!$E$2:$E$48,EP!$A1656)</f>
        <v>0</v>
      </c>
      <c r="L1656" s="182">
        <f t="shared" si="101"/>
        <v>0</v>
      </c>
      <c r="M1656" s="183">
        <f t="shared" si="102"/>
        <v>0</v>
      </c>
      <c r="N1656" s="182">
        <f t="shared" si="103"/>
        <v>0</v>
      </c>
      <c r="Q1656" s="186"/>
    </row>
    <row r="1657" spans="1:17" ht="12" customHeight="1" x14ac:dyDescent="0.2">
      <c r="A1657" s="188" t="s">
        <v>3155</v>
      </c>
      <c r="B1657" s="188" t="s">
        <v>3156</v>
      </c>
      <c r="C1657" s="188" t="s">
        <v>427</v>
      </c>
      <c r="D1657" s="189">
        <v>25.8</v>
      </c>
      <c r="E1657" s="188" t="s">
        <v>2966</v>
      </c>
      <c r="F1657" s="188" t="s">
        <v>3150</v>
      </c>
      <c r="G1657" s="188" t="s">
        <v>2820</v>
      </c>
      <c r="H1657" s="188" t="s">
        <v>3319</v>
      </c>
      <c r="I1657" s="181">
        <f>SUMIFS(STIMA!$O$2:$O$48,STIMA!$G$2:$G$48,EP!I$1,STIMA!$E$2:$E$48,EP!$A1657)</f>
        <v>0</v>
      </c>
      <c r="J1657" s="182">
        <f t="shared" si="100"/>
        <v>0</v>
      </c>
      <c r="K1657" s="181">
        <f>SUMIFS(STIMA!$O$2:$O$48,STIMA!$G$2:$G$48,EP!K$1,STIMA!$E$2:$E$48,EP!$A1657)</f>
        <v>0</v>
      </c>
      <c r="L1657" s="182">
        <f t="shared" si="101"/>
        <v>0</v>
      </c>
      <c r="M1657" s="183">
        <f t="shared" si="102"/>
        <v>0</v>
      </c>
      <c r="N1657" s="182">
        <f t="shared" si="103"/>
        <v>0</v>
      </c>
      <c r="Q1657" s="186"/>
    </row>
    <row r="1658" spans="1:17" ht="12" customHeight="1" x14ac:dyDescent="0.2">
      <c r="A1658" s="188" t="s">
        <v>3157</v>
      </c>
      <c r="B1658" s="188" t="s">
        <v>3158</v>
      </c>
      <c r="C1658" s="190" t="s">
        <v>427</v>
      </c>
      <c r="D1658" s="189">
        <v>183</v>
      </c>
      <c r="E1658" s="188" t="s">
        <v>2966</v>
      </c>
      <c r="F1658" s="188" t="s">
        <v>3150</v>
      </c>
      <c r="G1658" s="188" t="s">
        <v>2820</v>
      </c>
      <c r="H1658" s="188" t="s">
        <v>3319</v>
      </c>
      <c r="I1658" s="181">
        <f>SUMIFS(STIMA!$O$2:$O$48,STIMA!$G$2:$G$48,EP!I$1,STIMA!$E$2:$E$48,EP!$A1658)</f>
        <v>0</v>
      </c>
      <c r="J1658" s="182">
        <f t="shared" si="100"/>
        <v>0</v>
      </c>
      <c r="K1658" s="181">
        <f>SUMIFS(STIMA!$O$2:$O$48,STIMA!$G$2:$G$48,EP!K$1,STIMA!$E$2:$E$48,EP!$A1658)</f>
        <v>0</v>
      </c>
      <c r="L1658" s="182">
        <f t="shared" si="101"/>
        <v>0</v>
      </c>
      <c r="M1658" s="183">
        <f t="shared" si="102"/>
        <v>0</v>
      </c>
      <c r="N1658" s="182">
        <f t="shared" si="103"/>
        <v>0</v>
      </c>
      <c r="Q1658" s="186"/>
    </row>
    <row r="1659" spans="1:17" ht="12" customHeight="1" x14ac:dyDescent="0.2">
      <c r="A1659" s="188" t="s">
        <v>3159</v>
      </c>
      <c r="B1659" s="188" t="s">
        <v>3160</v>
      </c>
      <c r="C1659" s="188"/>
      <c r="D1659" s="189"/>
      <c r="E1659" s="188" t="s">
        <v>2966</v>
      </c>
      <c r="F1659" s="188" t="s">
        <v>3161</v>
      </c>
      <c r="G1659" s="188" t="s">
        <v>2820</v>
      </c>
      <c r="H1659" s="188" t="s">
        <v>3319</v>
      </c>
      <c r="I1659" s="181">
        <f>SUMIFS(STIMA!$O$2:$O$48,STIMA!$G$2:$G$48,EP!I$1,STIMA!$E$2:$E$48,EP!$A1659)</f>
        <v>0</v>
      </c>
      <c r="J1659" s="182">
        <f t="shared" si="100"/>
        <v>0</v>
      </c>
      <c r="K1659" s="181">
        <f>SUMIFS(STIMA!$O$2:$O$48,STIMA!$G$2:$G$48,EP!K$1,STIMA!$E$2:$E$48,EP!$A1659)</f>
        <v>0</v>
      </c>
      <c r="L1659" s="182">
        <f t="shared" si="101"/>
        <v>0</v>
      </c>
      <c r="M1659" s="183">
        <f t="shared" si="102"/>
        <v>0</v>
      </c>
      <c r="N1659" s="182">
        <f t="shared" si="103"/>
        <v>0</v>
      </c>
      <c r="Q1659" s="186"/>
    </row>
    <row r="1660" spans="1:17" ht="12" customHeight="1" x14ac:dyDescent="0.2">
      <c r="A1660" s="188" t="s">
        <v>3162</v>
      </c>
      <c r="B1660" s="188" t="s">
        <v>2824</v>
      </c>
      <c r="C1660" s="188" t="s">
        <v>427</v>
      </c>
      <c r="D1660" s="189">
        <v>22</v>
      </c>
      <c r="E1660" s="188" t="s">
        <v>2966</v>
      </c>
      <c r="F1660" s="188" t="s">
        <v>3161</v>
      </c>
      <c r="G1660" s="188" t="s">
        <v>2820</v>
      </c>
      <c r="H1660" s="188" t="s">
        <v>3319</v>
      </c>
      <c r="I1660" s="181">
        <f>SUMIFS(STIMA!$O$2:$O$48,STIMA!$G$2:$G$48,EP!I$1,STIMA!$E$2:$E$48,EP!$A1660)</f>
        <v>0</v>
      </c>
      <c r="J1660" s="182">
        <f t="shared" si="100"/>
        <v>0</v>
      </c>
      <c r="K1660" s="181">
        <f>SUMIFS(STIMA!$O$2:$O$48,STIMA!$G$2:$G$48,EP!K$1,STIMA!$E$2:$E$48,EP!$A1660)</f>
        <v>0</v>
      </c>
      <c r="L1660" s="182">
        <f t="shared" si="101"/>
        <v>0</v>
      </c>
      <c r="M1660" s="183">
        <f t="shared" si="102"/>
        <v>0</v>
      </c>
      <c r="N1660" s="182">
        <f t="shared" si="103"/>
        <v>0</v>
      </c>
      <c r="Q1660" s="186"/>
    </row>
    <row r="1661" spans="1:17" ht="12" customHeight="1" x14ac:dyDescent="0.2">
      <c r="A1661" s="188" t="s">
        <v>3163</v>
      </c>
      <c r="B1661" s="188" t="s">
        <v>3164</v>
      </c>
      <c r="C1661" s="190" t="s">
        <v>427</v>
      </c>
      <c r="D1661" s="189">
        <v>4</v>
      </c>
      <c r="E1661" s="188" t="s">
        <v>2966</v>
      </c>
      <c r="F1661" s="188" t="s">
        <v>3161</v>
      </c>
      <c r="G1661" s="188" t="s">
        <v>2820</v>
      </c>
      <c r="H1661" s="188" t="s">
        <v>3319</v>
      </c>
      <c r="I1661" s="181">
        <f>SUMIFS(STIMA!$O$2:$O$48,STIMA!$G$2:$G$48,EP!I$1,STIMA!$E$2:$E$48,EP!$A1661)</f>
        <v>0</v>
      </c>
      <c r="J1661" s="182">
        <f t="shared" si="100"/>
        <v>0</v>
      </c>
      <c r="K1661" s="181">
        <f>SUMIFS(STIMA!$O$2:$O$48,STIMA!$G$2:$G$48,EP!K$1,STIMA!$E$2:$E$48,EP!$A1661)</f>
        <v>0</v>
      </c>
      <c r="L1661" s="182">
        <f t="shared" si="101"/>
        <v>0</v>
      </c>
      <c r="M1661" s="183">
        <f t="shared" si="102"/>
        <v>0</v>
      </c>
      <c r="N1661" s="182">
        <f t="shared" si="103"/>
        <v>0</v>
      </c>
      <c r="Q1661" s="186"/>
    </row>
    <row r="1662" spans="1:17" ht="12" customHeight="1" x14ac:dyDescent="0.2">
      <c r="A1662" s="188" t="s">
        <v>3165</v>
      </c>
      <c r="B1662" s="188" t="s">
        <v>3166</v>
      </c>
      <c r="C1662" s="188"/>
      <c r="D1662" s="189">
        <v>0</v>
      </c>
      <c r="E1662" s="188" t="s">
        <v>3167</v>
      </c>
      <c r="F1662" s="188" t="s">
        <v>3168</v>
      </c>
      <c r="G1662" s="188" t="s">
        <v>2820</v>
      </c>
      <c r="H1662" s="188" t="s">
        <v>3319</v>
      </c>
      <c r="I1662" s="181">
        <f>SUMIFS(STIMA!$O$2:$O$48,STIMA!$G$2:$G$48,EP!I$1,STIMA!$E$2:$E$48,EP!$A1662)</f>
        <v>0</v>
      </c>
      <c r="J1662" s="182">
        <f t="shared" si="100"/>
        <v>0</v>
      </c>
      <c r="K1662" s="181">
        <f>SUMIFS(STIMA!$O$2:$O$48,STIMA!$G$2:$G$48,EP!K$1,STIMA!$E$2:$E$48,EP!$A1662)</f>
        <v>0</v>
      </c>
      <c r="L1662" s="182">
        <f t="shared" si="101"/>
        <v>0</v>
      </c>
      <c r="M1662" s="183">
        <f t="shared" si="102"/>
        <v>0</v>
      </c>
      <c r="N1662" s="182">
        <f t="shared" si="103"/>
        <v>0</v>
      </c>
      <c r="Q1662" s="186"/>
    </row>
    <row r="1663" spans="1:17" ht="12" customHeight="1" x14ac:dyDescent="0.2">
      <c r="A1663" s="188" t="s">
        <v>3169</v>
      </c>
      <c r="B1663" s="188" t="s">
        <v>3170</v>
      </c>
      <c r="C1663" s="188" t="s">
        <v>117</v>
      </c>
      <c r="D1663" s="189">
        <v>33.57</v>
      </c>
      <c r="E1663" s="188" t="s">
        <v>3167</v>
      </c>
      <c r="F1663" s="188" t="s">
        <v>3168</v>
      </c>
      <c r="G1663" s="188" t="s">
        <v>2820</v>
      </c>
      <c r="H1663" s="188" t="s">
        <v>3319</v>
      </c>
      <c r="I1663" s="181">
        <f>SUMIFS(STIMA!$O$2:$O$48,STIMA!$G$2:$G$48,EP!I$1,STIMA!$E$2:$E$48,EP!$A1663)</f>
        <v>0</v>
      </c>
      <c r="J1663" s="182">
        <f t="shared" si="100"/>
        <v>0</v>
      </c>
      <c r="K1663" s="181">
        <f>SUMIFS(STIMA!$O$2:$O$48,STIMA!$G$2:$G$48,EP!K$1,STIMA!$E$2:$E$48,EP!$A1663)</f>
        <v>0</v>
      </c>
      <c r="L1663" s="182">
        <f t="shared" si="101"/>
        <v>0</v>
      </c>
      <c r="M1663" s="183">
        <f t="shared" si="102"/>
        <v>0</v>
      </c>
      <c r="N1663" s="182">
        <f t="shared" si="103"/>
        <v>0</v>
      </c>
      <c r="Q1663" s="186"/>
    </row>
    <row r="1664" spans="1:17" ht="12" customHeight="1" x14ac:dyDescent="0.2">
      <c r="A1664" s="188" t="s">
        <v>3171</v>
      </c>
      <c r="B1664" s="188" t="s">
        <v>3172</v>
      </c>
      <c r="C1664" s="188" t="s">
        <v>117</v>
      </c>
      <c r="D1664" s="189">
        <v>23.24</v>
      </c>
      <c r="E1664" s="188" t="s">
        <v>3167</v>
      </c>
      <c r="F1664" s="188" t="s">
        <v>3168</v>
      </c>
      <c r="G1664" s="188" t="s">
        <v>2820</v>
      </c>
      <c r="H1664" s="188" t="s">
        <v>3319</v>
      </c>
      <c r="I1664" s="181">
        <f>SUMIFS(STIMA!$O$2:$O$48,STIMA!$G$2:$G$48,EP!I$1,STIMA!$E$2:$E$48,EP!$A1664)</f>
        <v>0</v>
      </c>
      <c r="J1664" s="182">
        <f t="shared" si="100"/>
        <v>0</v>
      </c>
      <c r="K1664" s="181">
        <f>SUMIFS(STIMA!$O$2:$O$48,STIMA!$G$2:$G$48,EP!K$1,STIMA!$E$2:$E$48,EP!$A1664)</f>
        <v>0</v>
      </c>
      <c r="L1664" s="182">
        <f t="shared" si="101"/>
        <v>0</v>
      </c>
      <c r="M1664" s="183">
        <f t="shared" si="102"/>
        <v>0</v>
      </c>
      <c r="N1664" s="182">
        <f t="shared" si="103"/>
        <v>0</v>
      </c>
      <c r="Q1664" s="186"/>
    </row>
    <row r="1665" spans="1:17" ht="12" customHeight="1" x14ac:dyDescent="0.2">
      <c r="A1665" s="188" t="s">
        <v>3173</v>
      </c>
      <c r="B1665" s="188" t="s">
        <v>3174</v>
      </c>
      <c r="C1665" s="190" t="s">
        <v>1978</v>
      </c>
      <c r="D1665" s="189">
        <v>1000</v>
      </c>
      <c r="E1665" s="188" t="s">
        <v>3167</v>
      </c>
      <c r="F1665" s="188" t="s">
        <v>3168</v>
      </c>
      <c r="G1665" s="188" t="s">
        <v>2820</v>
      </c>
      <c r="H1665" s="188" t="s">
        <v>3321</v>
      </c>
      <c r="I1665" s="181">
        <f>SUMIFS(STIMA!$O$2:$O$48,STIMA!$G$2:$G$48,EP!I$1,STIMA!$E$2:$E$48,EP!$A1665)</f>
        <v>0</v>
      </c>
      <c r="J1665" s="182">
        <f t="shared" si="100"/>
        <v>0</v>
      </c>
      <c r="K1665" s="181">
        <f>SUMIFS(STIMA!$O$2:$O$48,STIMA!$G$2:$G$48,EP!K$1,STIMA!$E$2:$E$48,EP!$A1665)</f>
        <v>0</v>
      </c>
      <c r="L1665" s="182">
        <f t="shared" si="101"/>
        <v>0</v>
      </c>
      <c r="M1665" s="183">
        <f t="shared" si="102"/>
        <v>0</v>
      </c>
      <c r="N1665" s="182">
        <f t="shared" si="103"/>
        <v>0</v>
      </c>
      <c r="Q1665" s="186"/>
    </row>
    <row r="1666" spans="1:17" ht="12" customHeight="1" x14ac:dyDescent="0.2">
      <c r="A1666" s="188" t="s">
        <v>3175</v>
      </c>
      <c r="B1666" s="188" t="s">
        <v>3176</v>
      </c>
      <c r="C1666" s="188" t="s">
        <v>1978</v>
      </c>
      <c r="D1666" s="189">
        <v>357</v>
      </c>
      <c r="E1666" s="188" t="s">
        <v>3167</v>
      </c>
      <c r="F1666" s="188" t="s">
        <v>3168</v>
      </c>
      <c r="G1666" s="188" t="s">
        <v>2820</v>
      </c>
      <c r="H1666" s="188" t="s">
        <v>3321</v>
      </c>
      <c r="I1666" s="181">
        <f>SUMIFS(STIMA!$O$2:$O$48,STIMA!$G$2:$G$48,EP!I$1,STIMA!$E$2:$E$48,EP!$A1666)</f>
        <v>0</v>
      </c>
      <c r="J1666" s="182">
        <f t="shared" ref="J1666:J1668" si="104">I1666/$J$1</f>
        <v>0</v>
      </c>
      <c r="K1666" s="181">
        <f>SUMIFS(STIMA!$O$2:$O$48,STIMA!$G$2:$G$48,EP!K$1,STIMA!$E$2:$E$48,EP!$A1666)</f>
        <v>0</v>
      </c>
      <c r="L1666" s="182">
        <f t="shared" ref="L1666:L1668" si="105">K1666/$L$1</f>
        <v>0</v>
      </c>
      <c r="M1666" s="183">
        <f t="shared" si="102"/>
        <v>0</v>
      </c>
      <c r="N1666" s="182">
        <f t="shared" ref="N1666:N1668" si="106">M1666/$N$1</f>
        <v>0</v>
      </c>
      <c r="Q1666" s="186"/>
    </row>
    <row r="1667" spans="1:17" ht="12" customHeight="1" x14ac:dyDescent="0.2">
      <c r="A1667" s="188" t="s">
        <v>3177</v>
      </c>
      <c r="B1667" s="188" t="s">
        <v>3178</v>
      </c>
      <c r="C1667" s="188"/>
      <c r="D1667" s="189"/>
      <c r="E1667" s="188" t="s">
        <v>3167</v>
      </c>
      <c r="F1667" s="188" t="s">
        <v>3179</v>
      </c>
      <c r="G1667" s="188" t="s">
        <v>2820</v>
      </c>
      <c r="H1667" s="188" t="s">
        <v>3319</v>
      </c>
      <c r="I1667" s="181">
        <f>SUMIFS(STIMA!$O$2:$O$48,STIMA!$G$2:$G$48,EP!I$1,STIMA!$E$2:$E$48,EP!$A1667)</f>
        <v>0</v>
      </c>
      <c r="J1667" s="182">
        <f t="shared" si="104"/>
        <v>0</v>
      </c>
      <c r="K1667" s="181">
        <f>SUMIFS(STIMA!$O$2:$O$48,STIMA!$G$2:$G$48,EP!K$1,STIMA!$E$2:$E$48,EP!$A1667)</f>
        <v>0</v>
      </c>
      <c r="L1667" s="182">
        <f t="shared" si="105"/>
        <v>0</v>
      </c>
      <c r="M1667" s="183">
        <f t="shared" si="102"/>
        <v>0</v>
      </c>
      <c r="N1667" s="182">
        <f t="shared" si="106"/>
        <v>0</v>
      </c>
      <c r="Q1667" s="186"/>
    </row>
    <row r="1668" spans="1:17" ht="12" customHeight="1" x14ac:dyDescent="0.2">
      <c r="A1668" s="188" t="s">
        <v>3180</v>
      </c>
      <c r="B1668" s="188" t="s">
        <v>3181</v>
      </c>
      <c r="C1668" s="188" t="s">
        <v>117</v>
      </c>
      <c r="D1668" s="189">
        <v>33.57</v>
      </c>
      <c r="E1668" s="188" t="s">
        <v>3167</v>
      </c>
      <c r="F1668" s="188" t="s">
        <v>3179</v>
      </c>
      <c r="G1668" s="188" t="s">
        <v>2820</v>
      </c>
      <c r="H1668" s="188" t="s">
        <v>3319</v>
      </c>
      <c r="I1668" s="181">
        <f>SUMIFS(STIMA!$O$2:$O$48,STIMA!$G$2:$G$48,EP!I$1,STIMA!$E$2:$E$48,EP!$A1668)</f>
        <v>0</v>
      </c>
      <c r="J1668" s="182">
        <f t="shared" si="104"/>
        <v>0</v>
      </c>
      <c r="K1668" s="181">
        <f>SUMIFS(STIMA!$O$2:$O$48,STIMA!$G$2:$G$48,EP!K$1,STIMA!$E$2:$E$48,EP!$A1668)</f>
        <v>0</v>
      </c>
      <c r="L1668" s="182">
        <f t="shared" si="105"/>
        <v>0</v>
      </c>
      <c r="M1668" s="183">
        <f t="shared" si="102"/>
        <v>0</v>
      </c>
      <c r="N1668" s="182">
        <f t="shared" si="106"/>
        <v>0</v>
      </c>
      <c r="Q1668" s="186"/>
    </row>
    <row r="1669" spans="1:17" ht="12" customHeight="1" x14ac:dyDescent="0.2">
      <c r="A1669" s="180" t="s">
        <v>3182</v>
      </c>
      <c r="B1669" s="180" t="s">
        <v>3183</v>
      </c>
      <c r="C1669" s="180" t="s">
        <v>117</v>
      </c>
      <c r="D1669" s="180">
        <v>28.41</v>
      </c>
      <c r="E1669" s="180" t="s">
        <v>3167</v>
      </c>
      <c r="F1669" s="180" t="s">
        <v>3179</v>
      </c>
      <c r="G1669" s="180" t="s">
        <v>2820</v>
      </c>
      <c r="H1669" s="188" t="s">
        <v>3319</v>
      </c>
    </row>
    <row r="1670" spans="1:17" ht="12" customHeight="1" x14ac:dyDescent="0.2">
      <c r="A1670" s="180" t="s">
        <v>3184</v>
      </c>
      <c r="B1670" s="180" t="s">
        <v>3185</v>
      </c>
      <c r="C1670" s="180" t="s">
        <v>427</v>
      </c>
      <c r="D1670" s="180">
        <v>28.82</v>
      </c>
      <c r="E1670" s="180" t="s">
        <v>3167</v>
      </c>
      <c r="F1670" s="180" t="s">
        <v>3179</v>
      </c>
      <c r="G1670" s="180" t="s">
        <v>2820</v>
      </c>
      <c r="H1670" s="188" t="s">
        <v>3319</v>
      </c>
    </row>
    <row r="1671" spans="1:17" ht="12" customHeight="1" x14ac:dyDescent="0.2">
      <c r="A1671" s="180" t="s">
        <v>3186</v>
      </c>
      <c r="B1671" s="180" t="s">
        <v>3187</v>
      </c>
      <c r="C1671" s="180" t="s">
        <v>427</v>
      </c>
      <c r="D1671" s="180">
        <v>105.98</v>
      </c>
      <c r="E1671" s="180" t="s">
        <v>3167</v>
      </c>
      <c r="F1671" s="180" t="s">
        <v>3179</v>
      </c>
      <c r="G1671" s="180" t="s">
        <v>2820</v>
      </c>
      <c r="H1671" s="188" t="s">
        <v>3319</v>
      </c>
    </row>
    <row r="1672" spans="1:17" ht="12" customHeight="1" x14ac:dyDescent="0.2">
      <c r="A1672" s="180" t="s">
        <v>3188</v>
      </c>
      <c r="B1672" s="180" t="s">
        <v>3189</v>
      </c>
      <c r="C1672" s="180" t="s">
        <v>117</v>
      </c>
      <c r="D1672" s="180">
        <v>68.19</v>
      </c>
      <c r="E1672" s="180" t="s">
        <v>3191</v>
      </c>
      <c r="F1672" s="180" t="s">
        <v>3192</v>
      </c>
      <c r="G1672" s="180" t="s">
        <v>3190</v>
      </c>
      <c r="H1672" s="188" t="s">
        <v>3319</v>
      </c>
    </row>
    <row r="1673" spans="1:17" ht="12" customHeight="1" x14ac:dyDescent="0.2">
      <c r="A1673" s="180" t="s">
        <v>3193</v>
      </c>
      <c r="B1673" s="180" t="s">
        <v>3194</v>
      </c>
      <c r="C1673" s="180" t="s">
        <v>117</v>
      </c>
      <c r="D1673" s="180">
        <v>72.38</v>
      </c>
      <c r="E1673" s="180" t="s">
        <v>3191</v>
      </c>
      <c r="F1673" s="180" t="s">
        <v>3192</v>
      </c>
      <c r="G1673" s="180" t="s">
        <v>3190</v>
      </c>
      <c r="H1673" s="188" t="s">
        <v>3319</v>
      </c>
    </row>
    <row r="1674" spans="1:17" ht="12" customHeight="1" x14ac:dyDescent="0.2">
      <c r="A1674" s="180" t="s">
        <v>3195</v>
      </c>
      <c r="B1674" s="180" t="s">
        <v>3196</v>
      </c>
      <c r="C1674" s="180" t="s">
        <v>117</v>
      </c>
      <c r="D1674" s="180">
        <v>49.32</v>
      </c>
      <c r="E1674" s="180" t="s">
        <v>3191</v>
      </c>
      <c r="F1674" s="180" t="s">
        <v>3192</v>
      </c>
      <c r="G1674" s="180" t="s">
        <v>3190</v>
      </c>
      <c r="H1674" s="188" t="s">
        <v>3319</v>
      </c>
    </row>
    <row r="1675" spans="1:17" ht="12" customHeight="1" x14ac:dyDescent="0.2">
      <c r="A1675" s="180" t="s">
        <v>3197</v>
      </c>
      <c r="B1675" s="180" t="s">
        <v>3198</v>
      </c>
      <c r="C1675" s="180" t="s">
        <v>117</v>
      </c>
      <c r="D1675" s="180">
        <v>59.23</v>
      </c>
      <c r="E1675" s="180" t="s">
        <v>3191</v>
      </c>
      <c r="F1675" s="180" t="s">
        <v>3192</v>
      </c>
      <c r="G1675" s="180" t="s">
        <v>3190</v>
      </c>
      <c r="H1675" s="188" t="s">
        <v>3319</v>
      </c>
    </row>
    <row r="1676" spans="1:17" ht="12" customHeight="1" x14ac:dyDescent="0.2">
      <c r="A1676" s="180" t="s">
        <v>3199</v>
      </c>
      <c r="B1676" s="180" t="s">
        <v>3200</v>
      </c>
      <c r="C1676" s="180" t="s">
        <v>117</v>
      </c>
      <c r="D1676" s="180">
        <v>150.72</v>
      </c>
      <c r="E1676" s="180" t="s">
        <v>3191</v>
      </c>
      <c r="F1676" s="180" t="s">
        <v>3192</v>
      </c>
      <c r="G1676" s="180" t="s">
        <v>3190</v>
      </c>
      <c r="H1676" s="188" t="s">
        <v>3319</v>
      </c>
    </row>
    <row r="1677" spans="1:17" ht="12" customHeight="1" x14ac:dyDescent="0.2">
      <c r="A1677" s="180" t="s">
        <v>3201</v>
      </c>
      <c r="B1677" s="180" t="s">
        <v>3202</v>
      </c>
      <c r="C1677" s="180" t="s">
        <v>117</v>
      </c>
      <c r="D1677" s="180">
        <v>68.89</v>
      </c>
      <c r="E1677" s="180" t="s">
        <v>3191</v>
      </c>
      <c r="F1677" s="180" t="s">
        <v>3192</v>
      </c>
      <c r="G1677" s="180" t="s">
        <v>3190</v>
      </c>
      <c r="H1677" s="188" t="s">
        <v>3319</v>
      </c>
    </row>
    <row r="1678" spans="1:17" ht="12" customHeight="1" x14ac:dyDescent="0.2">
      <c r="A1678" s="180" t="s">
        <v>3203</v>
      </c>
      <c r="B1678" s="180" t="s">
        <v>3204</v>
      </c>
      <c r="C1678" s="180" t="s">
        <v>117</v>
      </c>
      <c r="D1678" s="180">
        <v>73.98</v>
      </c>
      <c r="E1678" s="180" t="s">
        <v>3191</v>
      </c>
      <c r="F1678" s="180" t="s">
        <v>3192</v>
      </c>
      <c r="G1678" s="180" t="s">
        <v>3190</v>
      </c>
      <c r="H1678" s="188" t="s">
        <v>3319</v>
      </c>
    </row>
    <row r="1679" spans="1:17" ht="12" customHeight="1" x14ac:dyDescent="0.2">
      <c r="A1679" s="180" t="s">
        <v>3205</v>
      </c>
      <c r="B1679" s="180" t="s">
        <v>3206</v>
      </c>
      <c r="C1679" s="180" t="s">
        <v>117</v>
      </c>
      <c r="D1679" s="180">
        <v>61.51</v>
      </c>
      <c r="E1679" s="180" t="s">
        <v>3191</v>
      </c>
      <c r="F1679" s="180" t="s">
        <v>3192</v>
      </c>
      <c r="G1679" s="180" t="s">
        <v>3190</v>
      </c>
      <c r="H1679" s="188" t="s">
        <v>3319</v>
      </c>
    </row>
    <row r="1680" spans="1:17" ht="12" customHeight="1" x14ac:dyDescent="0.2">
      <c r="A1680" s="180" t="s">
        <v>3207</v>
      </c>
      <c r="B1680" s="180" t="s">
        <v>3688</v>
      </c>
      <c r="C1680" s="180" t="s">
        <v>117</v>
      </c>
      <c r="D1680" s="180">
        <v>114.62</v>
      </c>
      <c r="E1680" s="180" t="s">
        <v>3191</v>
      </c>
      <c r="F1680" s="180" t="s">
        <v>3192</v>
      </c>
      <c r="G1680" s="180" t="s">
        <v>3190</v>
      </c>
      <c r="H1680" s="188" t="s">
        <v>3319</v>
      </c>
    </row>
    <row r="1681" spans="1:8" ht="12" customHeight="1" x14ac:dyDescent="0.2">
      <c r="A1681" s="180" t="s">
        <v>3208</v>
      </c>
      <c r="B1681" s="180" t="s">
        <v>3209</v>
      </c>
      <c r="C1681" s="180" t="s">
        <v>117</v>
      </c>
      <c r="D1681" s="180">
        <v>48.48</v>
      </c>
      <c r="E1681" s="180" t="s">
        <v>3191</v>
      </c>
      <c r="F1681" s="180" t="s">
        <v>3192</v>
      </c>
      <c r="G1681" s="180" t="s">
        <v>3190</v>
      </c>
      <c r="H1681" s="188" t="s">
        <v>3319</v>
      </c>
    </row>
    <row r="1682" spans="1:8" ht="12" customHeight="1" x14ac:dyDescent="0.2">
      <c r="A1682" s="180" t="s">
        <v>3210</v>
      </c>
      <c r="B1682" s="180" t="s">
        <v>3211</v>
      </c>
      <c r="C1682" s="180" t="s">
        <v>117</v>
      </c>
      <c r="D1682" s="180">
        <v>35.950000000000003</v>
      </c>
      <c r="E1682" s="180" t="s">
        <v>3191</v>
      </c>
      <c r="F1682" s="180" t="s">
        <v>3192</v>
      </c>
      <c r="G1682" s="180" t="s">
        <v>3190</v>
      </c>
      <c r="H1682" s="188" t="s">
        <v>3319</v>
      </c>
    </row>
    <row r="1683" spans="1:8" ht="12" customHeight="1" x14ac:dyDescent="0.2">
      <c r="A1683" s="180" t="s">
        <v>3212</v>
      </c>
      <c r="B1683" s="180" t="s">
        <v>3689</v>
      </c>
      <c r="C1683" s="180" t="s">
        <v>117</v>
      </c>
      <c r="D1683" s="180">
        <v>185</v>
      </c>
      <c r="E1683" s="180" t="s">
        <v>3191</v>
      </c>
      <c r="F1683" s="180" t="s">
        <v>3192</v>
      </c>
      <c r="G1683" s="180" t="s">
        <v>3190</v>
      </c>
      <c r="H1683" s="188" t="s">
        <v>3319</v>
      </c>
    </row>
    <row r="1684" spans="1:8" ht="12" customHeight="1" x14ac:dyDescent="0.2">
      <c r="A1684" s="180" t="s">
        <v>3213</v>
      </c>
      <c r="B1684" s="180" t="s">
        <v>3690</v>
      </c>
      <c r="C1684" s="180" t="s">
        <v>117</v>
      </c>
      <c r="D1684" s="180">
        <v>295.76</v>
      </c>
      <c r="E1684" s="180" t="s">
        <v>3191</v>
      </c>
      <c r="F1684" s="180" t="s">
        <v>3192</v>
      </c>
      <c r="G1684" s="180" t="s">
        <v>3190</v>
      </c>
      <c r="H1684" s="188" t="s">
        <v>3319</v>
      </c>
    </row>
    <row r="1685" spans="1:8" ht="12" customHeight="1" x14ac:dyDescent="0.2">
      <c r="A1685" s="180" t="s">
        <v>3214</v>
      </c>
      <c r="B1685" s="180" t="s">
        <v>3215</v>
      </c>
      <c r="C1685" s="180" t="s">
        <v>117</v>
      </c>
      <c r="D1685" s="180">
        <v>151.37</v>
      </c>
      <c r="E1685" s="180" t="s">
        <v>3191</v>
      </c>
      <c r="F1685" s="180" t="s">
        <v>3192</v>
      </c>
      <c r="G1685" s="180" t="s">
        <v>3190</v>
      </c>
      <c r="H1685" s="188" t="s">
        <v>3319</v>
      </c>
    </row>
    <row r="1686" spans="1:8" ht="12" customHeight="1" x14ac:dyDescent="0.2">
      <c r="A1686" s="180" t="s">
        <v>3216</v>
      </c>
      <c r="B1686" s="180" t="s">
        <v>3217</v>
      </c>
      <c r="C1686" s="180" t="s">
        <v>117</v>
      </c>
      <c r="D1686" s="180">
        <v>94.02</v>
      </c>
      <c r="E1686" s="180" t="s">
        <v>3191</v>
      </c>
      <c r="F1686" s="180" t="s">
        <v>3192</v>
      </c>
      <c r="G1686" s="180" t="s">
        <v>3190</v>
      </c>
      <c r="H1686" s="188" t="s">
        <v>3319</v>
      </c>
    </row>
    <row r="1687" spans="1:8" ht="12" customHeight="1" x14ac:dyDescent="0.2">
      <c r="A1687" s="180" t="s">
        <v>3218</v>
      </c>
      <c r="B1687" s="180" t="s">
        <v>3219</v>
      </c>
      <c r="E1687" s="180" t="s">
        <v>3220</v>
      </c>
      <c r="F1687" s="180" t="s">
        <v>3221</v>
      </c>
      <c r="G1687" s="180" t="s">
        <v>3190</v>
      </c>
      <c r="H1687" s="188" t="s">
        <v>3363</v>
      </c>
    </row>
    <row r="1688" spans="1:8" ht="12" customHeight="1" x14ac:dyDescent="0.2">
      <c r="A1688" s="180" t="s">
        <v>3222</v>
      </c>
      <c r="B1688" s="180" t="s">
        <v>3223</v>
      </c>
      <c r="C1688" s="180" t="s">
        <v>344</v>
      </c>
      <c r="D1688" s="180">
        <v>4.3</v>
      </c>
      <c r="E1688" s="180" t="s">
        <v>3220</v>
      </c>
      <c r="F1688" s="180" t="s">
        <v>3221</v>
      </c>
      <c r="G1688" s="180" t="s">
        <v>3190</v>
      </c>
      <c r="H1688" s="188" t="s">
        <v>3363</v>
      </c>
    </row>
    <row r="1689" spans="1:8" ht="12" customHeight="1" x14ac:dyDescent="0.2">
      <c r="A1689" s="180" t="s">
        <v>3224</v>
      </c>
      <c r="B1689" s="180" t="s">
        <v>3225</v>
      </c>
      <c r="C1689" s="180" t="s">
        <v>344</v>
      </c>
      <c r="D1689" s="180">
        <v>13.98</v>
      </c>
      <c r="E1689" s="180" t="s">
        <v>3220</v>
      </c>
      <c r="F1689" s="180" t="s">
        <v>3221</v>
      </c>
      <c r="G1689" s="180" t="s">
        <v>3190</v>
      </c>
      <c r="H1689" s="188" t="s">
        <v>3363</v>
      </c>
    </row>
    <row r="1690" spans="1:8" ht="12" customHeight="1" x14ac:dyDescent="0.2">
      <c r="A1690" s="180" t="s">
        <v>3691</v>
      </c>
      <c r="B1690" s="180" t="s">
        <v>3692</v>
      </c>
      <c r="C1690" s="180" t="s">
        <v>329</v>
      </c>
      <c r="D1690" s="180">
        <v>48</v>
      </c>
      <c r="E1690" s="180" t="s">
        <v>3220</v>
      </c>
      <c r="F1690" s="180" t="s">
        <v>3275</v>
      </c>
      <c r="G1690" s="180" t="s">
        <v>3190</v>
      </c>
      <c r="H1690" s="188" t="s">
        <v>3363</v>
      </c>
    </row>
    <row r="1691" spans="1:8" ht="12" customHeight="1" x14ac:dyDescent="0.2">
      <c r="A1691" s="180" t="s">
        <v>3693</v>
      </c>
      <c r="B1691" s="180" t="s">
        <v>3694</v>
      </c>
      <c r="C1691" s="180" t="s">
        <v>329</v>
      </c>
      <c r="D1691" s="180">
        <v>98</v>
      </c>
      <c r="E1691" s="180" t="s">
        <v>3220</v>
      </c>
      <c r="F1691" s="180" t="s">
        <v>3275</v>
      </c>
      <c r="G1691" s="180" t="s">
        <v>3190</v>
      </c>
      <c r="H1691" s="188" t="s">
        <v>3363</v>
      </c>
    </row>
    <row r="1692" spans="1:8" ht="12" customHeight="1" x14ac:dyDescent="0.2">
      <c r="A1692" s="180" t="s">
        <v>3226</v>
      </c>
      <c r="B1692" s="180" t="s">
        <v>3227</v>
      </c>
      <c r="C1692" s="180" t="s">
        <v>159</v>
      </c>
      <c r="D1692" s="180">
        <v>25.06</v>
      </c>
      <c r="E1692" s="180" t="s">
        <v>3228</v>
      </c>
      <c r="F1692" s="180" t="s">
        <v>3229</v>
      </c>
      <c r="G1692" s="180" t="s">
        <v>3190</v>
      </c>
      <c r="H1692" s="188" t="s">
        <v>3319</v>
      </c>
    </row>
    <row r="1693" spans="1:8" ht="12" customHeight="1" x14ac:dyDescent="0.2">
      <c r="A1693" s="180" t="s">
        <v>3695</v>
      </c>
      <c r="B1693" s="180" t="s">
        <v>3696</v>
      </c>
      <c r="C1693" s="180" t="s">
        <v>159</v>
      </c>
      <c r="D1693" s="180">
        <v>6.75</v>
      </c>
      <c r="E1693" s="180" t="s">
        <v>3220</v>
      </c>
      <c r="F1693" s="180" t="s">
        <v>3275</v>
      </c>
      <c r="G1693" s="180" t="s">
        <v>3190</v>
      </c>
      <c r="H1693" s="188" t="s">
        <v>3363</v>
      </c>
    </row>
    <row r="1694" spans="1:8" ht="12" customHeight="1" x14ac:dyDescent="0.2">
      <c r="A1694" s="180" t="s">
        <v>3697</v>
      </c>
      <c r="B1694" s="180" t="s">
        <v>3698</v>
      </c>
      <c r="D1694" s="180">
        <v>0</v>
      </c>
      <c r="E1694" s="180" t="s">
        <v>3228</v>
      </c>
      <c r="F1694" s="180" t="s">
        <v>3229</v>
      </c>
      <c r="G1694" s="180" t="s">
        <v>3190</v>
      </c>
      <c r="H1694" s="188" t="s">
        <v>3319</v>
      </c>
    </row>
    <row r="1695" spans="1:8" ht="12" customHeight="1" x14ac:dyDescent="0.2">
      <c r="A1695" s="180" t="s">
        <v>3699</v>
      </c>
      <c r="B1695" s="180" t="s">
        <v>3700</v>
      </c>
      <c r="C1695" s="180" t="s">
        <v>159</v>
      </c>
      <c r="D1695" s="180">
        <v>60.88</v>
      </c>
      <c r="E1695" s="180" t="s">
        <v>3228</v>
      </c>
      <c r="F1695" s="180" t="s">
        <v>3229</v>
      </c>
      <c r="G1695" s="180" t="s">
        <v>3190</v>
      </c>
      <c r="H1695" s="188" t="s">
        <v>3319</v>
      </c>
    </row>
    <row r="1696" spans="1:8" ht="12" customHeight="1" x14ac:dyDescent="0.2">
      <c r="A1696" s="180" t="s">
        <v>3701</v>
      </c>
      <c r="B1696" s="180" t="s">
        <v>3702</v>
      </c>
      <c r="D1696" s="180">
        <v>0</v>
      </c>
      <c r="E1696" s="180" t="s">
        <v>3228</v>
      </c>
      <c r="F1696" s="180" t="s">
        <v>3229</v>
      </c>
      <c r="G1696" s="180" t="s">
        <v>3190</v>
      </c>
      <c r="H1696" s="188" t="s">
        <v>3319</v>
      </c>
    </row>
    <row r="1697" spans="1:8" ht="12" customHeight="1" x14ac:dyDescent="0.2">
      <c r="A1697" s="180" t="s">
        <v>3703</v>
      </c>
      <c r="B1697" s="180" t="s">
        <v>3704</v>
      </c>
      <c r="C1697" s="180" t="s">
        <v>159</v>
      </c>
      <c r="D1697" s="180">
        <v>81.05</v>
      </c>
      <c r="E1697" s="180" t="s">
        <v>3228</v>
      </c>
      <c r="F1697" s="180" t="s">
        <v>3229</v>
      </c>
      <c r="G1697" s="180" t="s">
        <v>3190</v>
      </c>
      <c r="H1697" s="188" t="s">
        <v>3319</v>
      </c>
    </row>
    <row r="1698" spans="1:8" ht="12" customHeight="1" x14ac:dyDescent="0.2">
      <c r="A1698" s="180" t="s">
        <v>3230</v>
      </c>
      <c r="B1698" s="180" t="s">
        <v>3231</v>
      </c>
      <c r="E1698" s="180" t="s">
        <v>3228</v>
      </c>
      <c r="F1698" s="180" t="s">
        <v>3232</v>
      </c>
      <c r="G1698" s="180" t="s">
        <v>3190</v>
      </c>
      <c r="H1698" s="188" t="s">
        <v>3321</v>
      </c>
    </row>
    <row r="1699" spans="1:8" ht="12" customHeight="1" x14ac:dyDescent="0.2">
      <c r="A1699" s="180" t="s">
        <v>3233</v>
      </c>
      <c r="B1699" s="180" t="s">
        <v>1787</v>
      </c>
      <c r="C1699" s="180" t="s">
        <v>329</v>
      </c>
      <c r="D1699" s="180">
        <v>70.040000000000006</v>
      </c>
      <c r="E1699" s="180" t="s">
        <v>3228</v>
      </c>
      <c r="F1699" s="180" t="s">
        <v>3232</v>
      </c>
      <c r="G1699" s="180" t="s">
        <v>3190</v>
      </c>
      <c r="H1699" s="188" t="s">
        <v>3321</v>
      </c>
    </row>
    <row r="1700" spans="1:8" ht="12" customHeight="1" x14ac:dyDescent="0.2">
      <c r="A1700" s="180" t="s">
        <v>3234</v>
      </c>
      <c r="B1700" s="180" t="s">
        <v>1789</v>
      </c>
      <c r="C1700" s="180" t="s">
        <v>329</v>
      </c>
      <c r="D1700" s="180">
        <v>211.4</v>
      </c>
      <c r="E1700" s="180" t="s">
        <v>3228</v>
      </c>
      <c r="F1700" s="180" t="s">
        <v>3232</v>
      </c>
      <c r="G1700" s="180" t="s">
        <v>3190</v>
      </c>
      <c r="H1700" s="188" t="s">
        <v>3321</v>
      </c>
    </row>
    <row r="1701" spans="1:8" ht="12" customHeight="1" x14ac:dyDescent="0.2">
      <c r="A1701" s="180" t="s">
        <v>3235</v>
      </c>
      <c r="B1701" s="180" t="s">
        <v>1791</v>
      </c>
      <c r="C1701" s="180" t="s">
        <v>329</v>
      </c>
      <c r="D1701" s="180">
        <v>473.91</v>
      </c>
      <c r="E1701" s="180" t="s">
        <v>3228</v>
      </c>
      <c r="F1701" s="180" t="s">
        <v>3232</v>
      </c>
      <c r="G1701" s="180" t="s">
        <v>3190</v>
      </c>
      <c r="H1701" s="188" t="s">
        <v>3321</v>
      </c>
    </row>
    <row r="1702" spans="1:8" ht="12" customHeight="1" x14ac:dyDescent="0.2">
      <c r="A1702" s="180" t="s">
        <v>3236</v>
      </c>
      <c r="B1702" s="180" t="s">
        <v>1793</v>
      </c>
      <c r="C1702" s="180" t="s">
        <v>329</v>
      </c>
      <c r="D1702" s="180">
        <v>1101.47</v>
      </c>
      <c r="E1702" s="180" t="s">
        <v>3228</v>
      </c>
      <c r="F1702" s="180" t="s">
        <v>3232</v>
      </c>
      <c r="G1702" s="180" t="s">
        <v>3190</v>
      </c>
      <c r="H1702" s="188" t="s">
        <v>3321</v>
      </c>
    </row>
    <row r="1703" spans="1:8" ht="12" customHeight="1" x14ac:dyDescent="0.2">
      <c r="A1703" s="180" t="s">
        <v>3237</v>
      </c>
      <c r="B1703" s="180" t="s">
        <v>3238</v>
      </c>
      <c r="E1703" s="180" t="s">
        <v>3228</v>
      </c>
      <c r="F1703" s="180" t="s">
        <v>3232</v>
      </c>
      <c r="G1703" s="180" t="s">
        <v>3190</v>
      </c>
      <c r="H1703" s="188" t="s">
        <v>3321</v>
      </c>
    </row>
    <row r="1704" spans="1:8" ht="12" customHeight="1" x14ac:dyDescent="0.2">
      <c r="A1704" s="180" t="s">
        <v>3239</v>
      </c>
      <c r="B1704" s="180" t="s">
        <v>1757</v>
      </c>
      <c r="C1704" s="180" t="s">
        <v>329</v>
      </c>
      <c r="D1704" s="180">
        <v>8.6</v>
      </c>
      <c r="E1704" s="180" t="s">
        <v>3228</v>
      </c>
      <c r="F1704" s="180" t="s">
        <v>3232</v>
      </c>
      <c r="G1704" s="180" t="s">
        <v>3190</v>
      </c>
      <c r="H1704" s="188" t="s">
        <v>3321</v>
      </c>
    </row>
    <row r="1705" spans="1:8" ht="12" customHeight="1" x14ac:dyDescent="0.2">
      <c r="A1705" s="180" t="s">
        <v>3240</v>
      </c>
      <c r="B1705" s="180" t="s">
        <v>1759</v>
      </c>
      <c r="C1705" s="180" t="s">
        <v>329</v>
      </c>
      <c r="D1705" s="180">
        <v>12.5</v>
      </c>
      <c r="E1705" s="180" t="s">
        <v>3228</v>
      </c>
      <c r="F1705" s="180" t="s">
        <v>3232</v>
      </c>
      <c r="G1705" s="180" t="s">
        <v>3190</v>
      </c>
      <c r="H1705" s="188" t="s">
        <v>3321</v>
      </c>
    </row>
    <row r="1706" spans="1:8" ht="12" customHeight="1" x14ac:dyDescent="0.2">
      <c r="A1706" s="180" t="s">
        <v>3241</v>
      </c>
      <c r="B1706" s="180" t="s">
        <v>1761</v>
      </c>
      <c r="C1706" s="180" t="s">
        <v>329</v>
      </c>
      <c r="D1706" s="180">
        <v>18.899999999999999</v>
      </c>
      <c r="E1706" s="180" t="s">
        <v>3228</v>
      </c>
      <c r="F1706" s="180" t="s">
        <v>3232</v>
      </c>
      <c r="G1706" s="180" t="s">
        <v>3190</v>
      </c>
      <c r="H1706" s="188" t="s">
        <v>3321</v>
      </c>
    </row>
    <row r="1707" spans="1:8" ht="12" customHeight="1" x14ac:dyDescent="0.2">
      <c r="A1707" s="180" t="s">
        <v>3242</v>
      </c>
      <c r="B1707" s="180" t="s">
        <v>3243</v>
      </c>
      <c r="C1707" s="180" t="s">
        <v>329</v>
      </c>
      <c r="D1707" s="180">
        <v>27</v>
      </c>
      <c r="E1707" s="180" t="s">
        <v>3228</v>
      </c>
      <c r="F1707" s="180" t="s">
        <v>3232</v>
      </c>
      <c r="G1707" s="180" t="s">
        <v>3190</v>
      </c>
      <c r="H1707" s="188" t="s">
        <v>3321</v>
      </c>
    </row>
    <row r="1708" spans="1:8" ht="12" customHeight="1" x14ac:dyDescent="0.2">
      <c r="A1708" s="180" t="s">
        <v>3244</v>
      </c>
      <c r="B1708" s="180" t="s">
        <v>1765</v>
      </c>
      <c r="C1708" s="180" t="s">
        <v>329</v>
      </c>
      <c r="D1708" s="180">
        <v>42.4</v>
      </c>
      <c r="E1708" s="180" t="s">
        <v>3228</v>
      </c>
      <c r="F1708" s="180" t="s">
        <v>3232</v>
      </c>
      <c r="G1708" s="180" t="s">
        <v>3190</v>
      </c>
      <c r="H1708" s="188" t="s">
        <v>3321</v>
      </c>
    </row>
    <row r="1709" spans="1:8" ht="12" customHeight="1" x14ac:dyDescent="0.2">
      <c r="A1709" s="180" t="s">
        <v>3245</v>
      </c>
      <c r="B1709" s="180" t="s">
        <v>1767</v>
      </c>
      <c r="C1709" s="180" t="s">
        <v>329</v>
      </c>
      <c r="D1709" s="180">
        <v>70.400000000000006</v>
      </c>
      <c r="E1709" s="180" t="s">
        <v>3228</v>
      </c>
      <c r="F1709" s="180" t="s">
        <v>3232</v>
      </c>
      <c r="G1709" s="180" t="s">
        <v>3190</v>
      </c>
      <c r="H1709" s="188" t="s">
        <v>3321</v>
      </c>
    </row>
    <row r="1710" spans="1:8" ht="12" customHeight="1" x14ac:dyDescent="0.2">
      <c r="A1710" s="180" t="s">
        <v>3246</v>
      </c>
      <c r="B1710" s="180" t="s">
        <v>1769</v>
      </c>
      <c r="C1710" s="180" t="s">
        <v>329</v>
      </c>
      <c r="D1710" s="180">
        <v>108.2</v>
      </c>
      <c r="E1710" s="180" t="s">
        <v>3228</v>
      </c>
      <c r="F1710" s="180" t="s">
        <v>3232</v>
      </c>
      <c r="G1710" s="180" t="s">
        <v>3190</v>
      </c>
      <c r="H1710" s="188" t="s">
        <v>3321</v>
      </c>
    </row>
    <row r="1711" spans="1:8" ht="12" customHeight="1" x14ac:dyDescent="0.2">
      <c r="A1711" s="180" t="s">
        <v>3247</v>
      </c>
      <c r="B1711" s="180" t="s">
        <v>3248</v>
      </c>
      <c r="C1711" s="180" t="s">
        <v>329</v>
      </c>
      <c r="D1711" s="180">
        <v>273.5</v>
      </c>
      <c r="E1711" s="180" t="s">
        <v>3228</v>
      </c>
      <c r="F1711" s="180" t="s">
        <v>3232</v>
      </c>
      <c r="G1711" s="180" t="s">
        <v>3190</v>
      </c>
      <c r="H1711" s="188" t="s">
        <v>3321</v>
      </c>
    </row>
    <row r="1712" spans="1:8" ht="12" customHeight="1" x14ac:dyDescent="0.2">
      <c r="A1712" s="180" t="s">
        <v>3249</v>
      </c>
      <c r="B1712" s="180" t="s">
        <v>3250</v>
      </c>
      <c r="E1712" s="180" t="s">
        <v>3228</v>
      </c>
      <c r="F1712" s="180" t="s">
        <v>3251</v>
      </c>
      <c r="G1712" s="180" t="s">
        <v>3190</v>
      </c>
      <c r="H1712" s="188" t="s">
        <v>3321</v>
      </c>
    </row>
    <row r="1713" spans="1:8" ht="12" customHeight="1" x14ac:dyDescent="0.2">
      <c r="A1713" s="180" t="s">
        <v>3252</v>
      </c>
      <c r="B1713" s="180" t="s">
        <v>3253</v>
      </c>
      <c r="C1713" s="180" t="s">
        <v>329</v>
      </c>
      <c r="D1713" s="180">
        <v>216</v>
      </c>
      <c r="E1713" s="180" t="s">
        <v>3228</v>
      </c>
      <c r="F1713" s="180" t="s">
        <v>3251</v>
      </c>
      <c r="G1713" s="180" t="s">
        <v>3190</v>
      </c>
      <c r="H1713" s="188" t="s">
        <v>3321</v>
      </c>
    </row>
    <row r="1714" spans="1:8" ht="12" customHeight="1" x14ac:dyDescent="0.2">
      <c r="A1714" s="180" t="s">
        <v>3254</v>
      </c>
      <c r="B1714" s="180" t="s">
        <v>3255</v>
      </c>
      <c r="C1714" s="180" t="s">
        <v>329</v>
      </c>
      <c r="D1714" s="180">
        <v>425.5</v>
      </c>
      <c r="E1714" s="180" t="s">
        <v>3228</v>
      </c>
      <c r="F1714" s="180" t="s">
        <v>3251</v>
      </c>
      <c r="G1714" s="180" t="s">
        <v>3190</v>
      </c>
      <c r="H1714" s="188" t="s">
        <v>3321</v>
      </c>
    </row>
    <row r="1715" spans="1:8" ht="12" customHeight="1" x14ac:dyDescent="0.2">
      <c r="A1715" s="180" t="s">
        <v>3256</v>
      </c>
      <c r="B1715" s="180" t="s">
        <v>3257</v>
      </c>
      <c r="C1715" s="180" t="s">
        <v>329</v>
      </c>
      <c r="D1715" s="180">
        <v>778</v>
      </c>
      <c r="E1715" s="180" t="s">
        <v>3228</v>
      </c>
      <c r="F1715" s="180" t="s">
        <v>3251</v>
      </c>
      <c r="G1715" s="180" t="s">
        <v>3190</v>
      </c>
      <c r="H1715" s="188" t="s">
        <v>3321</v>
      </c>
    </row>
    <row r="1716" spans="1:8" ht="12" customHeight="1" x14ac:dyDescent="0.2">
      <c r="A1716" s="180" t="s">
        <v>3258</v>
      </c>
      <c r="B1716" s="180" t="s">
        <v>3259</v>
      </c>
      <c r="D1716" s="180">
        <v>0</v>
      </c>
      <c r="E1716" s="180" t="s">
        <v>3228</v>
      </c>
      <c r="F1716" s="180" t="s">
        <v>3251</v>
      </c>
      <c r="G1716" s="180" t="s">
        <v>3190</v>
      </c>
      <c r="H1716" s="188" t="s">
        <v>3321</v>
      </c>
    </row>
    <row r="1717" spans="1:8" ht="12" customHeight="1" x14ac:dyDescent="0.2">
      <c r="A1717" s="180" t="s">
        <v>3260</v>
      </c>
      <c r="B1717" s="180" t="s">
        <v>3705</v>
      </c>
      <c r="C1717" s="180" t="s">
        <v>329</v>
      </c>
      <c r="D1717" s="180">
        <v>15.7</v>
      </c>
      <c r="E1717" s="180" t="s">
        <v>3228</v>
      </c>
      <c r="F1717" s="180" t="s">
        <v>3251</v>
      </c>
      <c r="G1717" s="180" t="s">
        <v>3190</v>
      </c>
      <c r="H1717" s="188" t="s">
        <v>3321</v>
      </c>
    </row>
    <row r="1718" spans="1:8" ht="12" customHeight="1" x14ac:dyDescent="0.2">
      <c r="A1718" s="180" t="s">
        <v>3261</v>
      </c>
      <c r="B1718" s="180" t="s">
        <v>3706</v>
      </c>
      <c r="C1718" s="180" t="s">
        <v>329</v>
      </c>
      <c r="D1718" s="180">
        <v>17</v>
      </c>
      <c r="E1718" s="180" t="s">
        <v>3228</v>
      </c>
      <c r="F1718" s="180" t="s">
        <v>3251</v>
      </c>
      <c r="G1718" s="180" t="s">
        <v>3190</v>
      </c>
      <c r="H1718" s="188" t="s">
        <v>3321</v>
      </c>
    </row>
    <row r="1719" spans="1:8" ht="12" customHeight="1" x14ac:dyDescent="0.2">
      <c r="A1719" s="180" t="s">
        <v>3262</v>
      </c>
      <c r="B1719" s="180" t="s">
        <v>3707</v>
      </c>
      <c r="C1719" s="180" t="s">
        <v>329</v>
      </c>
      <c r="D1719" s="180">
        <v>18.8</v>
      </c>
      <c r="E1719" s="180" t="s">
        <v>3228</v>
      </c>
      <c r="F1719" s="180" t="s">
        <v>3251</v>
      </c>
      <c r="G1719" s="180" t="s">
        <v>3190</v>
      </c>
      <c r="H1719" s="188" t="s">
        <v>3321</v>
      </c>
    </row>
    <row r="1720" spans="1:8" ht="12" customHeight="1" x14ac:dyDescent="0.2">
      <c r="A1720" s="180" t="s">
        <v>3263</v>
      </c>
      <c r="B1720" s="180" t="s">
        <v>3708</v>
      </c>
      <c r="C1720" s="180" t="s">
        <v>329</v>
      </c>
      <c r="D1720" s="180">
        <v>21.2</v>
      </c>
      <c r="E1720" s="180" t="s">
        <v>3228</v>
      </c>
      <c r="F1720" s="180" t="s">
        <v>3251</v>
      </c>
      <c r="G1720" s="180" t="s">
        <v>3190</v>
      </c>
      <c r="H1720" s="188" t="s">
        <v>3321</v>
      </c>
    </row>
    <row r="1721" spans="1:8" ht="12" customHeight="1" x14ac:dyDescent="0.2">
      <c r="A1721" s="180" t="s">
        <v>3709</v>
      </c>
      <c r="B1721" s="180" t="s">
        <v>854</v>
      </c>
      <c r="C1721" s="180" t="s">
        <v>329</v>
      </c>
      <c r="D1721" s="180">
        <v>50</v>
      </c>
      <c r="E1721" s="180" t="s">
        <v>3228</v>
      </c>
      <c r="F1721" s="180" t="s">
        <v>3251</v>
      </c>
      <c r="G1721" s="180" t="s">
        <v>3190</v>
      </c>
      <c r="H1721" s="188" t="s">
        <v>3321</v>
      </c>
    </row>
    <row r="1722" spans="1:8" ht="12" customHeight="1" x14ac:dyDescent="0.2">
      <c r="A1722" s="180" t="s">
        <v>3264</v>
      </c>
      <c r="B1722" s="180" t="s">
        <v>3265</v>
      </c>
      <c r="E1722" s="180" t="s">
        <v>3228</v>
      </c>
      <c r="F1722" s="180" t="s">
        <v>3251</v>
      </c>
      <c r="G1722" s="180" t="s">
        <v>3190</v>
      </c>
      <c r="H1722" s="188" t="s">
        <v>3321</v>
      </c>
    </row>
    <row r="1723" spans="1:8" ht="12" customHeight="1" x14ac:dyDescent="0.2">
      <c r="A1723" s="180" t="s">
        <v>3266</v>
      </c>
      <c r="B1723" s="180" t="s">
        <v>1726</v>
      </c>
      <c r="C1723" s="180" t="s">
        <v>329</v>
      </c>
      <c r="D1723" s="180">
        <v>43.55</v>
      </c>
      <c r="E1723" s="180" t="s">
        <v>3228</v>
      </c>
      <c r="F1723" s="180" t="s">
        <v>3251</v>
      </c>
      <c r="G1723" s="180" t="s">
        <v>3190</v>
      </c>
      <c r="H1723" s="188" t="s">
        <v>3321</v>
      </c>
    </row>
    <row r="1724" spans="1:8" ht="12" customHeight="1" x14ac:dyDescent="0.2">
      <c r="A1724" s="180" t="s">
        <v>3267</v>
      </c>
      <c r="B1724" s="180" t="s">
        <v>1728</v>
      </c>
      <c r="C1724" s="180" t="s">
        <v>329</v>
      </c>
      <c r="D1724" s="180">
        <v>68.8</v>
      </c>
      <c r="E1724" s="180" t="s">
        <v>3228</v>
      </c>
      <c r="F1724" s="180" t="s">
        <v>3251</v>
      </c>
      <c r="G1724" s="180" t="s">
        <v>3190</v>
      </c>
      <c r="H1724" s="188" t="s">
        <v>3321</v>
      </c>
    </row>
    <row r="1725" spans="1:8" ht="12" customHeight="1" x14ac:dyDescent="0.2">
      <c r="A1725" s="180" t="s">
        <v>3268</v>
      </c>
      <c r="B1725" s="180" t="s">
        <v>1730</v>
      </c>
      <c r="C1725" s="180" t="s">
        <v>329</v>
      </c>
      <c r="D1725" s="180">
        <v>97.4</v>
      </c>
      <c r="E1725" s="180" t="s">
        <v>3228</v>
      </c>
      <c r="F1725" s="180" t="s">
        <v>3251</v>
      </c>
      <c r="G1725" s="180" t="s">
        <v>3190</v>
      </c>
      <c r="H1725" s="188" t="s">
        <v>3321</v>
      </c>
    </row>
    <row r="1726" spans="1:8" ht="12" customHeight="1" x14ac:dyDescent="0.2">
      <c r="A1726" s="180" t="s">
        <v>3269</v>
      </c>
      <c r="B1726" s="180" t="s">
        <v>1732</v>
      </c>
      <c r="C1726" s="180" t="s">
        <v>329</v>
      </c>
      <c r="D1726" s="180">
        <v>123.85</v>
      </c>
      <c r="E1726" s="180" t="s">
        <v>3228</v>
      </c>
      <c r="F1726" s="180" t="s">
        <v>3251</v>
      </c>
      <c r="G1726" s="180" t="s">
        <v>3190</v>
      </c>
      <c r="H1726" s="188" t="s">
        <v>3321</v>
      </c>
    </row>
    <row r="1727" spans="1:8" ht="12" customHeight="1" x14ac:dyDescent="0.2">
      <c r="A1727" s="180" t="s">
        <v>3270</v>
      </c>
      <c r="B1727" s="180" t="s">
        <v>1734</v>
      </c>
      <c r="C1727" s="180" t="s">
        <v>329</v>
      </c>
      <c r="D1727" s="180">
        <v>166.35</v>
      </c>
      <c r="E1727" s="180" t="s">
        <v>3228</v>
      </c>
      <c r="F1727" s="180" t="s">
        <v>3251</v>
      </c>
      <c r="G1727" s="180" t="s">
        <v>3190</v>
      </c>
      <c r="H1727" s="188" t="s">
        <v>3321</v>
      </c>
    </row>
    <row r="1728" spans="1:8" ht="12" customHeight="1" x14ac:dyDescent="0.2">
      <c r="A1728" s="180" t="s">
        <v>3271</v>
      </c>
      <c r="B1728" s="180" t="s">
        <v>1736</v>
      </c>
      <c r="C1728" s="180" t="s">
        <v>329</v>
      </c>
      <c r="D1728" s="180">
        <v>251</v>
      </c>
      <c r="E1728" s="180" t="s">
        <v>3228</v>
      </c>
      <c r="F1728" s="180" t="s">
        <v>3251</v>
      </c>
      <c r="G1728" s="180" t="s">
        <v>3190</v>
      </c>
      <c r="H1728" s="188" t="s">
        <v>3321</v>
      </c>
    </row>
    <row r="1729" spans="1:8" ht="12" customHeight="1" x14ac:dyDescent="0.2">
      <c r="A1729" s="180" t="s">
        <v>3272</v>
      </c>
      <c r="B1729" s="180" t="s">
        <v>1738</v>
      </c>
      <c r="C1729" s="180" t="s">
        <v>329</v>
      </c>
      <c r="D1729" s="180">
        <v>393</v>
      </c>
      <c r="E1729" s="180" t="s">
        <v>3228</v>
      </c>
      <c r="F1729" s="180" t="s">
        <v>3251</v>
      </c>
      <c r="G1729" s="180" t="s">
        <v>3190</v>
      </c>
      <c r="H1729" s="188" t="s">
        <v>3321</v>
      </c>
    </row>
    <row r="1730" spans="1:8" ht="12" customHeight="1" x14ac:dyDescent="0.2">
      <c r="A1730" s="180" t="s">
        <v>3273</v>
      </c>
      <c r="B1730" s="180" t="s">
        <v>3274</v>
      </c>
      <c r="E1730" s="180" t="s">
        <v>3228</v>
      </c>
      <c r="F1730" s="180" t="s">
        <v>3275</v>
      </c>
      <c r="G1730" s="180" t="s">
        <v>3190</v>
      </c>
      <c r="H1730" s="188" t="s">
        <v>3321</v>
      </c>
    </row>
    <row r="1731" spans="1:8" ht="12" customHeight="1" x14ac:dyDescent="0.2">
      <c r="A1731" s="180" t="s">
        <v>3276</v>
      </c>
      <c r="B1731" s="180" t="s">
        <v>1963</v>
      </c>
      <c r="C1731" s="180" t="s">
        <v>427</v>
      </c>
      <c r="D1731" s="180">
        <v>573.1</v>
      </c>
      <c r="E1731" s="180" t="s">
        <v>3228</v>
      </c>
      <c r="F1731" s="180" t="s">
        <v>3275</v>
      </c>
      <c r="G1731" s="180" t="s">
        <v>3190</v>
      </c>
      <c r="H1731" s="188" t="s">
        <v>3321</v>
      </c>
    </row>
    <row r="1732" spans="1:8" ht="12" customHeight="1" x14ac:dyDescent="0.2">
      <c r="A1732" s="180" t="s">
        <v>3277</v>
      </c>
      <c r="B1732" s="180" t="s">
        <v>3278</v>
      </c>
      <c r="C1732" s="180" t="s">
        <v>427</v>
      </c>
      <c r="D1732" s="180">
        <v>775</v>
      </c>
      <c r="E1732" s="180" t="s">
        <v>3228</v>
      </c>
      <c r="F1732" s="180" t="s">
        <v>3275</v>
      </c>
      <c r="G1732" s="180" t="s">
        <v>3190</v>
      </c>
      <c r="H1732" s="188" t="s">
        <v>3321</v>
      </c>
    </row>
    <row r="1733" spans="1:8" ht="12" customHeight="1" x14ac:dyDescent="0.2">
      <c r="A1733" s="180" t="s">
        <v>3279</v>
      </c>
      <c r="B1733" s="180" t="s">
        <v>3280</v>
      </c>
      <c r="E1733" s="180" t="s">
        <v>3228</v>
      </c>
      <c r="F1733" s="180" t="s">
        <v>3251</v>
      </c>
      <c r="G1733" s="180" t="s">
        <v>3190</v>
      </c>
      <c r="H1733" s="188" t="s">
        <v>3321</v>
      </c>
    </row>
    <row r="1734" spans="1:8" ht="12" customHeight="1" x14ac:dyDescent="0.2">
      <c r="A1734" s="180" t="s">
        <v>3281</v>
      </c>
      <c r="B1734" s="180" t="s">
        <v>1945</v>
      </c>
      <c r="C1734" s="180" t="s">
        <v>427</v>
      </c>
      <c r="D1734" s="180">
        <v>637</v>
      </c>
      <c r="E1734" s="180" t="s">
        <v>3228</v>
      </c>
      <c r="F1734" s="180" t="s">
        <v>3251</v>
      </c>
      <c r="G1734" s="180" t="s">
        <v>3190</v>
      </c>
      <c r="H1734" s="188" t="s">
        <v>3321</v>
      </c>
    </row>
    <row r="1735" spans="1:8" ht="12" customHeight="1" x14ac:dyDescent="0.2">
      <c r="A1735" s="180" t="s">
        <v>3282</v>
      </c>
      <c r="B1735" s="180" t="s">
        <v>3283</v>
      </c>
      <c r="C1735" s="180" t="s">
        <v>176</v>
      </c>
      <c r="D1735" s="180">
        <v>0</v>
      </c>
      <c r="E1735" s="180" t="s">
        <v>3228</v>
      </c>
      <c r="F1735" s="180" t="s">
        <v>3284</v>
      </c>
      <c r="G1735" s="180" t="s">
        <v>3190</v>
      </c>
      <c r="H1735" s="188" t="s">
        <v>3321</v>
      </c>
    </row>
    <row r="1736" spans="1:8" ht="12" customHeight="1" x14ac:dyDescent="0.2">
      <c r="A1736" s="180" t="s">
        <v>3285</v>
      </c>
      <c r="B1736" s="180" t="s">
        <v>3286</v>
      </c>
      <c r="C1736" s="180" t="s">
        <v>176</v>
      </c>
      <c r="D1736" s="180">
        <v>55.56</v>
      </c>
      <c r="E1736" s="180" t="s">
        <v>3228</v>
      </c>
      <c r="F1736" s="180" t="s">
        <v>3284</v>
      </c>
      <c r="G1736" s="180" t="s">
        <v>3190</v>
      </c>
      <c r="H1736" s="188" t="s">
        <v>3321</v>
      </c>
    </row>
    <row r="1737" spans="1:8" ht="12" customHeight="1" x14ac:dyDescent="0.2">
      <c r="A1737" s="180" t="s">
        <v>3287</v>
      </c>
      <c r="B1737" s="180" t="s">
        <v>3288</v>
      </c>
      <c r="C1737" s="180" t="s">
        <v>176</v>
      </c>
      <c r="D1737" s="180">
        <v>73.959999999999994</v>
      </c>
      <c r="E1737" s="180" t="s">
        <v>3228</v>
      </c>
      <c r="F1737" s="180" t="s">
        <v>3284</v>
      </c>
      <c r="G1737" s="180" t="s">
        <v>3190</v>
      </c>
      <c r="H1737" s="188" t="s">
        <v>3321</v>
      </c>
    </row>
    <row r="1738" spans="1:8" ht="12" customHeight="1" x14ac:dyDescent="0.2">
      <c r="A1738" s="180" t="s">
        <v>3289</v>
      </c>
      <c r="B1738" s="180" t="s">
        <v>3290</v>
      </c>
      <c r="E1738" s="180" t="s">
        <v>3228</v>
      </c>
      <c r="F1738" s="180" t="s">
        <v>3232</v>
      </c>
      <c r="G1738" s="180" t="s">
        <v>3190</v>
      </c>
      <c r="H1738" s="188" t="s">
        <v>3321</v>
      </c>
    </row>
    <row r="1739" spans="1:8" ht="12" customHeight="1" x14ac:dyDescent="0.2">
      <c r="A1739" s="180" t="s">
        <v>3291</v>
      </c>
      <c r="B1739" s="180" t="s">
        <v>1759</v>
      </c>
      <c r="C1739" s="180" t="s">
        <v>329</v>
      </c>
      <c r="D1739" s="180">
        <v>21.41</v>
      </c>
      <c r="E1739" s="180" t="s">
        <v>3228</v>
      </c>
      <c r="F1739" s="180" t="s">
        <v>3232</v>
      </c>
      <c r="G1739" s="180" t="s">
        <v>3190</v>
      </c>
      <c r="H1739" s="188" t="s">
        <v>3321</v>
      </c>
    </row>
    <row r="1740" spans="1:8" ht="12" customHeight="1" x14ac:dyDescent="0.2">
      <c r="A1740" s="180" t="s">
        <v>3292</v>
      </c>
      <c r="B1740" s="180" t="s">
        <v>3293</v>
      </c>
      <c r="E1740" s="180" t="s">
        <v>3228</v>
      </c>
      <c r="F1740" s="180" t="s">
        <v>3232</v>
      </c>
      <c r="G1740" s="180" t="s">
        <v>3190</v>
      </c>
      <c r="H1740" s="188" t="s">
        <v>3321</v>
      </c>
    </row>
    <row r="1741" spans="1:8" ht="12" customHeight="1" x14ac:dyDescent="0.2">
      <c r="A1741" s="180" t="s">
        <v>3294</v>
      </c>
      <c r="B1741" s="180" t="s">
        <v>1759</v>
      </c>
      <c r="C1741" s="180" t="s">
        <v>427</v>
      </c>
      <c r="D1741" s="180">
        <v>1.28</v>
      </c>
      <c r="E1741" s="180" t="s">
        <v>3228</v>
      </c>
      <c r="F1741" s="180" t="s">
        <v>3232</v>
      </c>
      <c r="G1741" s="180" t="s">
        <v>3190</v>
      </c>
      <c r="H1741" s="188" t="s">
        <v>3321</v>
      </c>
    </row>
    <row r="1742" spans="1:8" ht="12" customHeight="1" x14ac:dyDescent="0.2">
      <c r="A1742" s="180" t="s">
        <v>3710</v>
      </c>
      <c r="B1742" s="180" t="s">
        <v>3711</v>
      </c>
      <c r="E1742" s="180" t="s">
        <v>3228</v>
      </c>
      <c r="F1742" s="180" t="s">
        <v>3251</v>
      </c>
      <c r="G1742" s="180" t="s">
        <v>3190</v>
      </c>
      <c r="H1742" s="188" t="s">
        <v>3321</v>
      </c>
    </row>
    <row r="1743" spans="1:8" ht="12" customHeight="1" x14ac:dyDescent="0.2">
      <c r="A1743" s="180" t="s">
        <v>3712</v>
      </c>
      <c r="B1743" s="180" t="s">
        <v>3713</v>
      </c>
      <c r="C1743" s="180" t="s">
        <v>427</v>
      </c>
      <c r="D1743" s="180">
        <v>16550</v>
      </c>
      <c r="E1743" s="180" t="s">
        <v>3228</v>
      </c>
      <c r="F1743" s="180" t="s">
        <v>3251</v>
      </c>
      <c r="G1743" s="180" t="s">
        <v>3190</v>
      </c>
      <c r="H1743" s="188" t="s">
        <v>3321</v>
      </c>
    </row>
    <row r="1744" spans="1:8" ht="12" customHeight="1" x14ac:dyDescent="0.2">
      <c r="A1744" s="180" t="s">
        <v>3714</v>
      </c>
      <c r="B1744" s="180" t="s">
        <v>3715</v>
      </c>
      <c r="C1744" s="180" t="s">
        <v>427</v>
      </c>
      <c r="D1744" s="180">
        <v>18500</v>
      </c>
      <c r="E1744" s="180" t="s">
        <v>3228</v>
      </c>
      <c r="F1744" s="180" t="s">
        <v>3251</v>
      </c>
      <c r="G1744" s="180" t="s">
        <v>3190</v>
      </c>
      <c r="H1744" s="188" t="s">
        <v>3321</v>
      </c>
    </row>
    <row r="1745" spans="1:8" ht="12" customHeight="1" x14ac:dyDescent="0.2">
      <c r="A1745" s="180" t="s">
        <v>3716</v>
      </c>
      <c r="B1745" s="180" t="s">
        <v>3717</v>
      </c>
      <c r="C1745" s="180" t="s">
        <v>427</v>
      </c>
      <c r="D1745" s="180">
        <v>19600</v>
      </c>
      <c r="E1745" s="180" t="s">
        <v>3228</v>
      </c>
      <c r="F1745" s="180" t="s">
        <v>3251</v>
      </c>
      <c r="G1745" s="180" t="s">
        <v>3190</v>
      </c>
      <c r="H1745" s="188" t="s">
        <v>3321</v>
      </c>
    </row>
    <row r="1746" spans="1:8" ht="12" customHeight="1" x14ac:dyDescent="0.2">
      <c r="A1746" s="180" t="s">
        <v>3295</v>
      </c>
      <c r="B1746" s="180" t="s">
        <v>3296</v>
      </c>
      <c r="E1746" s="180" t="s">
        <v>3228</v>
      </c>
      <c r="F1746" s="180" t="s">
        <v>3232</v>
      </c>
      <c r="G1746" s="180" t="s">
        <v>3190</v>
      </c>
      <c r="H1746" s="188" t="s">
        <v>3321</v>
      </c>
    </row>
    <row r="1747" spans="1:8" ht="12" customHeight="1" x14ac:dyDescent="0.2">
      <c r="A1747" s="180" t="s">
        <v>3297</v>
      </c>
      <c r="B1747" s="180" t="s">
        <v>1791</v>
      </c>
      <c r="C1747" s="180" t="s">
        <v>329</v>
      </c>
      <c r="D1747" s="180">
        <v>602.5</v>
      </c>
      <c r="E1747" s="180" t="s">
        <v>3228</v>
      </c>
      <c r="F1747" s="180" t="s">
        <v>3232</v>
      </c>
      <c r="G1747" s="180" t="s">
        <v>3190</v>
      </c>
      <c r="H1747" s="188" t="s">
        <v>3321</v>
      </c>
    </row>
    <row r="1748" spans="1:8" ht="12" customHeight="1" x14ac:dyDescent="0.2">
      <c r="A1748" s="180" t="s">
        <v>3298</v>
      </c>
      <c r="B1748" s="180" t="s">
        <v>1793</v>
      </c>
      <c r="C1748" s="180" t="s">
        <v>329</v>
      </c>
      <c r="D1748" s="180">
        <v>1166</v>
      </c>
      <c r="E1748" s="180" t="s">
        <v>3228</v>
      </c>
      <c r="F1748" s="180" t="s">
        <v>3232</v>
      </c>
      <c r="G1748" s="180" t="s">
        <v>3190</v>
      </c>
      <c r="H1748" s="188" t="s">
        <v>3321</v>
      </c>
    </row>
    <row r="1749" spans="1:8" ht="12" customHeight="1" x14ac:dyDescent="0.2">
      <c r="A1749" s="180" t="s">
        <v>3299</v>
      </c>
      <c r="B1749" s="180" t="s">
        <v>3300</v>
      </c>
      <c r="E1749" s="180" t="s">
        <v>3228</v>
      </c>
      <c r="F1749" s="180" t="s">
        <v>3251</v>
      </c>
      <c r="G1749" s="180" t="s">
        <v>3190</v>
      </c>
      <c r="H1749" s="188" t="s">
        <v>3321</v>
      </c>
    </row>
    <row r="1750" spans="1:8" ht="12" customHeight="1" x14ac:dyDescent="0.2">
      <c r="A1750" s="180" t="s">
        <v>3301</v>
      </c>
      <c r="B1750" s="180" t="s">
        <v>3302</v>
      </c>
      <c r="C1750" s="180" t="s">
        <v>427</v>
      </c>
      <c r="D1750" s="180">
        <v>150</v>
      </c>
      <c r="E1750" s="180" t="s">
        <v>3228</v>
      </c>
      <c r="F1750" s="180" t="s">
        <v>3251</v>
      </c>
      <c r="G1750" s="180" t="s">
        <v>3190</v>
      </c>
      <c r="H1750" s="188" t="s">
        <v>3321</v>
      </c>
    </row>
    <row r="1751" spans="1:8" ht="12" customHeight="1" x14ac:dyDescent="0.2">
      <c r="A1751" s="180" t="s">
        <v>3303</v>
      </c>
      <c r="B1751" s="180" t="s">
        <v>3304</v>
      </c>
      <c r="C1751" s="180" t="s">
        <v>427</v>
      </c>
      <c r="D1751" s="180">
        <v>100</v>
      </c>
      <c r="E1751" s="180" t="s">
        <v>3228</v>
      </c>
      <c r="F1751" s="180" t="s">
        <v>3251</v>
      </c>
      <c r="G1751" s="180" t="s">
        <v>3190</v>
      </c>
      <c r="H1751" s="188" t="s">
        <v>3321</v>
      </c>
    </row>
    <row r="1752" spans="1:8" ht="12" customHeight="1" x14ac:dyDescent="0.2">
      <c r="A1752" s="180" t="s">
        <v>3305</v>
      </c>
      <c r="B1752" s="180" t="s">
        <v>3306</v>
      </c>
      <c r="C1752" s="180" t="s">
        <v>427</v>
      </c>
      <c r="D1752" s="180">
        <v>63</v>
      </c>
      <c r="E1752" s="180" t="s">
        <v>3228</v>
      </c>
      <c r="F1752" s="180" t="s">
        <v>3251</v>
      </c>
      <c r="G1752" s="180" t="s">
        <v>3190</v>
      </c>
      <c r="H1752" s="188" t="s">
        <v>3321</v>
      </c>
    </row>
    <row r="1753" spans="1:8" ht="12" customHeight="1" x14ac:dyDescent="0.2">
      <c r="A1753" s="180" t="s">
        <v>3307</v>
      </c>
      <c r="B1753" s="180" t="s">
        <v>3718</v>
      </c>
      <c r="E1753" s="180" t="s">
        <v>3228</v>
      </c>
      <c r="F1753" s="180" t="s">
        <v>3251</v>
      </c>
      <c r="G1753" s="180" t="s">
        <v>3190</v>
      </c>
      <c r="H1753" s="188" t="s">
        <v>3321</v>
      </c>
    </row>
    <row r="1754" spans="1:8" ht="12" customHeight="1" x14ac:dyDescent="0.2">
      <c r="A1754" s="180" t="s">
        <v>3308</v>
      </c>
      <c r="B1754" s="180" t="s">
        <v>3719</v>
      </c>
      <c r="C1754" s="180" t="s">
        <v>329</v>
      </c>
      <c r="D1754" s="180">
        <v>79</v>
      </c>
      <c r="E1754" s="180" t="s">
        <v>3228</v>
      </c>
      <c r="F1754" s="180" t="s">
        <v>3251</v>
      </c>
      <c r="G1754" s="180" t="s">
        <v>3190</v>
      </c>
      <c r="H1754" s="188" t="s">
        <v>3321</v>
      </c>
    </row>
    <row r="1755" spans="1:8" ht="12" customHeight="1" x14ac:dyDescent="0.2">
      <c r="A1755" s="180" t="s">
        <v>3310</v>
      </c>
      <c r="B1755" s="180" t="s">
        <v>3720</v>
      </c>
      <c r="C1755" s="180" t="s">
        <v>329</v>
      </c>
      <c r="D1755" s="180">
        <v>98.7</v>
      </c>
      <c r="E1755" s="180" t="s">
        <v>3228</v>
      </c>
      <c r="F1755" s="180" t="s">
        <v>3251</v>
      </c>
      <c r="G1755" s="180" t="s">
        <v>3190</v>
      </c>
      <c r="H1755" s="188" t="s">
        <v>3321</v>
      </c>
    </row>
    <row r="1756" spans="1:8" ht="12" customHeight="1" x14ac:dyDescent="0.2">
      <c r="A1756" s="180" t="s">
        <v>3312</v>
      </c>
      <c r="B1756" s="180" t="s">
        <v>3721</v>
      </c>
      <c r="C1756" s="180" t="s">
        <v>329</v>
      </c>
      <c r="D1756" s="180">
        <v>212.34</v>
      </c>
      <c r="E1756" s="180" t="s">
        <v>3228</v>
      </c>
      <c r="F1756" s="180" t="s">
        <v>3251</v>
      </c>
      <c r="G1756" s="180" t="s">
        <v>3190</v>
      </c>
      <c r="H1756" s="188" t="s">
        <v>3321</v>
      </c>
    </row>
    <row r="1757" spans="1:8" ht="12" customHeight="1" x14ac:dyDescent="0.2">
      <c r="A1757" s="180" t="s">
        <v>3722</v>
      </c>
      <c r="B1757" s="180" t="s">
        <v>3723</v>
      </c>
      <c r="E1757" s="180" t="s">
        <v>3228</v>
      </c>
      <c r="F1757" s="180" t="s">
        <v>3251</v>
      </c>
      <c r="G1757" s="180" t="s">
        <v>3190</v>
      </c>
      <c r="H1757" s="188" t="s">
        <v>3321</v>
      </c>
    </row>
    <row r="1758" spans="1:8" ht="12" customHeight="1" x14ac:dyDescent="0.2">
      <c r="A1758" s="180" t="s">
        <v>3724</v>
      </c>
      <c r="B1758" s="180" t="s">
        <v>3551</v>
      </c>
      <c r="C1758" s="180" t="s">
        <v>329</v>
      </c>
      <c r="D1758" s="180">
        <v>46.25</v>
      </c>
      <c r="E1758" s="180" t="s">
        <v>3228</v>
      </c>
      <c r="F1758" s="180" t="s">
        <v>3251</v>
      </c>
      <c r="G1758" s="180" t="s">
        <v>3190</v>
      </c>
      <c r="H1758" s="188" t="s">
        <v>3321</v>
      </c>
    </row>
    <row r="1759" spans="1:8" ht="12" customHeight="1" x14ac:dyDescent="0.2">
      <c r="A1759" s="180" t="s">
        <v>3725</v>
      </c>
      <c r="B1759" s="180" t="s">
        <v>3726</v>
      </c>
      <c r="C1759" s="180" t="s">
        <v>427</v>
      </c>
      <c r="D1759" s="180">
        <v>62</v>
      </c>
      <c r="E1759" s="180" t="s">
        <v>3228</v>
      </c>
      <c r="F1759" s="180" t="s">
        <v>3251</v>
      </c>
      <c r="G1759" s="180" t="s">
        <v>3190</v>
      </c>
      <c r="H1759" s="188" t="s">
        <v>3321</v>
      </c>
    </row>
    <row r="1760" spans="1:8" ht="12" customHeight="1" x14ac:dyDescent="0.2">
      <c r="A1760" s="180" t="s">
        <v>3727</v>
      </c>
      <c r="B1760" s="180" t="s">
        <v>3552</v>
      </c>
      <c r="C1760" s="180" t="s">
        <v>329</v>
      </c>
      <c r="D1760" s="180">
        <v>53.5</v>
      </c>
      <c r="E1760" s="180" t="s">
        <v>3228</v>
      </c>
      <c r="F1760" s="180" t="s">
        <v>3251</v>
      </c>
      <c r="G1760" s="180" t="s">
        <v>3190</v>
      </c>
      <c r="H1760" s="188" t="s">
        <v>3321</v>
      </c>
    </row>
    <row r="1761" spans="1:8" ht="12" customHeight="1" x14ac:dyDescent="0.2">
      <c r="A1761" s="180" t="s">
        <v>3728</v>
      </c>
      <c r="B1761" s="180" t="s">
        <v>3729</v>
      </c>
      <c r="C1761" s="180" t="s">
        <v>427</v>
      </c>
      <c r="D1761" s="180">
        <v>65</v>
      </c>
      <c r="E1761" s="180" t="s">
        <v>3228</v>
      </c>
      <c r="F1761" s="180" t="s">
        <v>3251</v>
      </c>
      <c r="G1761" s="180" t="s">
        <v>3190</v>
      </c>
      <c r="H1761" s="188" t="s">
        <v>3321</v>
      </c>
    </row>
    <row r="1762" spans="1:8" ht="12" customHeight="1" x14ac:dyDescent="0.2">
      <c r="A1762" s="180" t="s">
        <v>3730</v>
      </c>
      <c r="B1762" s="180" t="s">
        <v>3731</v>
      </c>
      <c r="C1762" s="180" t="s">
        <v>427</v>
      </c>
      <c r="D1762" s="180">
        <v>210</v>
      </c>
      <c r="E1762" s="180" t="s">
        <v>3228</v>
      </c>
      <c r="F1762" s="180" t="s">
        <v>3251</v>
      </c>
      <c r="G1762" s="180" t="s">
        <v>3190</v>
      </c>
      <c r="H1762" s="188" t="s">
        <v>3321</v>
      </c>
    </row>
    <row r="1763" spans="1:8" ht="12" customHeight="1" x14ac:dyDescent="0.2">
      <c r="A1763" s="180" t="s">
        <v>3732</v>
      </c>
      <c r="B1763" s="180" t="s">
        <v>3553</v>
      </c>
      <c r="C1763" s="180" t="s">
        <v>329</v>
      </c>
      <c r="D1763" s="180">
        <v>65.5</v>
      </c>
      <c r="E1763" s="180" t="s">
        <v>3228</v>
      </c>
      <c r="F1763" s="180" t="s">
        <v>3251</v>
      </c>
      <c r="G1763" s="180" t="s">
        <v>3190</v>
      </c>
      <c r="H1763" s="188" t="s">
        <v>3321</v>
      </c>
    </row>
    <row r="1764" spans="1:8" ht="12" customHeight="1" x14ac:dyDescent="0.2">
      <c r="A1764" s="180" t="s">
        <v>3733</v>
      </c>
      <c r="B1764" s="180" t="s">
        <v>3734</v>
      </c>
      <c r="C1764" s="180" t="s">
        <v>427</v>
      </c>
      <c r="D1764" s="180">
        <v>125</v>
      </c>
      <c r="E1764" s="180" t="s">
        <v>3228</v>
      </c>
      <c r="F1764" s="180" t="s">
        <v>3251</v>
      </c>
      <c r="G1764" s="180" t="s">
        <v>3190</v>
      </c>
      <c r="H1764" s="188" t="s">
        <v>3321</v>
      </c>
    </row>
    <row r="1765" spans="1:8" ht="12" customHeight="1" x14ac:dyDescent="0.2">
      <c r="A1765" s="180" t="s">
        <v>3735</v>
      </c>
      <c r="B1765" s="180" t="s">
        <v>3736</v>
      </c>
      <c r="C1765" s="180" t="s">
        <v>427</v>
      </c>
      <c r="D1765" s="180">
        <v>215</v>
      </c>
      <c r="E1765" s="180" t="s">
        <v>3228</v>
      </c>
      <c r="F1765" s="180" t="s">
        <v>3251</v>
      </c>
      <c r="G1765" s="180" t="s">
        <v>3190</v>
      </c>
      <c r="H1765" s="188" t="s">
        <v>3321</v>
      </c>
    </row>
    <row r="1766" spans="1:8" ht="12" customHeight="1" x14ac:dyDescent="0.2">
      <c r="A1766" s="180" t="s">
        <v>3737</v>
      </c>
      <c r="B1766" s="180" t="s">
        <v>3555</v>
      </c>
      <c r="C1766" s="180" t="s">
        <v>329</v>
      </c>
      <c r="D1766" s="180">
        <v>68.5</v>
      </c>
      <c r="E1766" s="180" t="s">
        <v>3228</v>
      </c>
      <c r="F1766" s="180" t="s">
        <v>3251</v>
      </c>
      <c r="G1766" s="180" t="s">
        <v>3190</v>
      </c>
      <c r="H1766" s="188" t="s">
        <v>3321</v>
      </c>
    </row>
    <row r="1767" spans="1:8" ht="12" customHeight="1" x14ac:dyDescent="0.2">
      <c r="A1767" s="180" t="s">
        <v>3738</v>
      </c>
      <c r="B1767" s="180" t="s">
        <v>3739</v>
      </c>
      <c r="C1767" s="180" t="s">
        <v>427</v>
      </c>
      <c r="D1767" s="180">
        <v>135</v>
      </c>
      <c r="E1767" s="180" t="s">
        <v>3228</v>
      </c>
      <c r="F1767" s="180" t="s">
        <v>3251</v>
      </c>
      <c r="G1767" s="180" t="s">
        <v>3190</v>
      </c>
      <c r="H1767" s="188" t="s">
        <v>3321</v>
      </c>
    </row>
    <row r="1768" spans="1:8" ht="12" customHeight="1" x14ac:dyDescent="0.2">
      <c r="A1768" s="180" t="s">
        <v>3740</v>
      </c>
      <c r="B1768" s="180" t="s">
        <v>3741</v>
      </c>
      <c r="C1768" s="180" t="s">
        <v>427</v>
      </c>
      <c r="D1768" s="180">
        <v>225</v>
      </c>
      <c r="E1768" s="180" t="s">
        <v>3228</v>
      </c>
      <c r="F1768" s="180" t="s">
        <v>3251</v>
      </c>
      <c r="G1768" s="180" t="s">
        <v>3190</v>
      </c>
      <c r="H1768" s="188" t="s">
        <v>3321</v>
      </c>
    </row>
    <row r="1769" spans="1:8" ht="12" customHeight="1" x14ac:dyDescent="0.2">
      <c r="A1769" s="180" t="s">
        <v>3742</v>
      </c>
      <c r="B1769" s="180" t="s">
        <v>3309</v>
      </c>
      <c r="C1769" s="180" t="s">
        <v>329</v>
      </c>
      <c r="D1769" s="180">
        <v>79</v>
      </c>
      <c r="E1769" s="180" t="s">
        <v>3228</v>
      </c>
      <c r="F1769" s="180" t="s">
        <v>3251</v>
      </c>
      <c r="G1769" s="180" t="s">
        <v>3190</v>
      </c>
      <c r="H1769" s="188" t="s">
        <v>3321</v>
      </c>
    </row>
    <row r="1770" spans="1:8" ht="12" customHeight="1" x14ac:dyDescent="0.2">
      <c r="A1770" s="180" t="s">
        <v>3743</v>
      </c>
      <c r="B1770" s="180" t="s">
        <v>3311</v>
      </c>
      <c r="C1770" s="180" t="s">
        <v>329</v>
      </c>
      <c r="D1770" s="180">
        <v>98.7</v>
      </c>
      <c r="E1770" s="180" t="s">
        <v>3228</v>
      </c>
      <c r="F1770" s="180" t="s">
        <v>3251</v>
      </c>
      <c r="G1770" s="180" t="s">
        <v>3190</v>
      </c>
      <c r="H1770" s="188" t="s">
        <v>3321</v>
      </c>
    </row>
    <row r="1771" spans="1:8" ht="12" customHeight="1" x14ac:dyDescent="0.2">
      <c r="A1771" s="180" t="s">
        <v>3744</v>
      </c>
      <c r="B1771" s="180" t="s">
        <v>3313</v>
      </c>
      <c r="C1771" s="180" t="s">
        <v>329</v>
      </c>
      <c r="D1771" s="180">
        <v>212.34</v>
      </c>
      <c r="E1771" s="180" t="s">
        <v>3228</v>
      </c>
      <c r="F1771" s="180" t="s">
        <v>3251</v>
      </c>
      <c r="G1771" s="180" t="s">
        <v>3190</v>
      </c>
      <c r="H1771" s="188" t="s">
        <v>3321</v>
      </c>
    </row>
    <row r="1772" spans="1:8" ht="12" customHeight="1" x14ac:dyDescent="0.2">
      <c r="A1772" s="180" t="s">
        <v>3745</v>
      </c>
      <c r="B1772" s="180" t="s">
        <v>3746</v>
      </c>
      <c r="E1772" s="180" t="s">
        <v>3228</v>
      </c>
      <c r="F1772" s="180" t="s">
        <v>3251</v>
      </c>
      <c r="G1772" s="180" t="s">
        <v>3190</v>
      </c>
      <c r="H1772" s="188" t="s">
        <v>3321</v>
      </c>
    </row>
    <row r="1773" spans="1:8" ht="12" customHeight="1" x14ac:dyDescent="0.2">
      <c r="A1773" s="180" t="s">
        <v>3747</v>
      </c>
      <c r="B1773" s="180" t="s">
        <v>3748</v>
      </c>
      <c r="C1773" s="180" t="s">
        <v>427</v>
      </c>
      <c r="D1773" s="180">
        <v>182</v>
      </c>
      <c r="E1773" s="180" t="s">
        <v>3228</v>
      </c>
      <c r="F1773" s="180" t="s">
        <v>3251</v>
      </c>
      <c r="G1773" s="180" t="s">
        <v>3190</v>
      </c>
      <c r="H1773" s="188" t="s">
        <v>3321</v>
      </c>
    </row>
    <row r="1774" spans="1:8" ht="12" customHeight="1" x14ac:dyDescent="0.2">
      <c r="A1774" s="180" t="s">
        <v>3749</v>
      </c>
      <c r="B1774" s="180" t="s">
        <v>3750</v>
      </c>
      <c r="C1774" s="180" t="s">
        <v>427</v>
      </c>
      <c r="D1774" s="180">
        <v>214</v>
      </c>
      <c r="E1774" s="180" t="s">
        <v>3228</v>
      </c>
      <c r="F1774" s="180" t="s">
        <v>3251</v>
      </c>
      <c r="G1774" s="180" t="s">
        <v>3190</v>
      </c>
      <c r="H1774" s="188" t="s">
        <v>3321</v>
      </c>
    </row>
    <row r="1775" spans="1:8" ht="12" customHeight="1" x14ac:dyDescent="0.2">
      <c r="A1775" s="180" t="s">
        <v>3751</v>
      </c>
      <c r="B1775" s="180" t="s">
        <v>3752</v>
      </c>
      <c r="C1775" s="180" t="s">
        <v>427</v>
      </c>
      <c r="D1775" s="180">
        <v>230</v>
      </c>
      <c r="E1775" s="180" t="s">
        <v>3228</v>
      </c>
      <c r="F1775" s="180" t="s">
        <v>3251</v>
      </c>
      <c r="G1775" s="180" t="s">
        <v>3190</v>
      </c>
      <c r="H1775" s="188" t="s">
        <v>3321</v>
      </c>
    </row>
    <row r="1776" spans="1:8" ht="12" customHeight="1" x14ac:dyDescent="0.2">
      <c r="A1776" s="180" t="s">
        <v>3753</v>
      </c>
      <c r="B1776" s="180" t="s">
        <v>3754</v>
      </c>
      <c r="C1776" s="180" t="s">
        <v>427</v>
      </c>
      <c r="D1776" s="180">
        <v>270</v>
      </c>
      <c r="E1776" s="180" t="s">
        <v>3228</v>
      </c>
      <c r="F1776" s="180" t="s">
        <v>3251</v>
      </c>
      <c r="G1776" s="180" t="s">
        <v>3190</v>
      </c>
      <c r="H1776" s="188" t="s">
        <v>3321</v>
      </c>
    </row>
    <row r="1777" spans="1:13" ht="12" customHeight="1" x14ac:dyDescent="0.2">
      <c r="A1777" s="180" t="s">
        <v>3755</v>
      </c>
      <c r="B1777" s="180" t="s">
        <v>3756</v>
      </c>
      <c r="C1777" s="180" t="s">
        <v>427</v>
      </c>
      <c r="D1777" s="180">
        <v>382</v>
      </c>
      <c r="E1777" s="180" t="s">
        <v>3228</v>
      </c>
      <c r="F1777" s="180" t="s">
        <v>3251</v>
      </c>
      <c r="G1777" s="180" t="s">
        <v>3190</v>
      </c>
      <c r="H1777" s="188" t="s">
        <v>3321</v>
      </c>
    </row>
    <row r="1778" spans="1:13" ht="12" customHeight="1" x14ac:dyDescent="0.2">
      <c r="A1778" s="180" t="s">
        <v>3757</v>
      </c>
      <c r="B1778" s="180" t="s">
        <v>3758</v>
      </c>
      <c r="C1778" s="180" t="s">
        <v>427</v>
      </c>
      <c r="D1778" s="180">
        <v>410</v>
      </c>
      <c r="E1778" s="180" t="s">
        <v>3228</v>
      </c>
      <c r="F1778" s="180" t="s">
        <v>3251</v>
      </c>
      <c r="G1778" s="180" t="s">
        <v>3190</v>
      </c>
      <c r="H1778" s="188" t="s">
        <v>3321</v>
      </c>
    </row>
    <row r="1779" spans="1:13" ht="12" customHeight="1" x14ac:dyDescent="0.2">
      <c r="A1779" s="180" t="s">
        <v>3759</v>
      </c>
      <c r="B1779" s="180" t="s">
        <v>3760</v>
      </c>
      <c r="C1779" s="180" t="s">
        <v>427</v>
      </c>
      <c r="D1779" s="180">
        <v>695</v>
      </c>
      <c r="E1779" s="180" t="s">
        <v>3228</v>
      </c>
      <c r="F1779" s="180" t="s">
        <v>3251</v>
      </c>
      <c r="G1779" s="180" t="s">
        <v>3190</v>
      </c>
      <c r="H1779" s="188" t="s">
        <v>3321</v>
      </c>
    </row>
    <row r="1780" spans="1:13" ht="12" customHeight="1" x14ac:dyDescent="0.2">
      <c r="A1780" s="180" t="s">
        <v>3761</v>
      </c>
      <c r="B1780" s="180" t="s">
        <v>3762</v>
      </c>
      <c r="E1780" s="180" t="s">
        <v>3228</v>
      </c>
      <c r="F1780" s="180" t="s">
        <v>3251</v>
      </c>
      <c r="G1780" s="180" t="s">
        <v>3190</v>
      </c>
      <c r="H1780" s="188" t="s">
        <v>3321</v>
      </c>
    </row>
    <row r="1781" spans="1:13" ht="12" customHeight="1" x14ac:dyDescent="0.2">
      <c r="A1781" s="180" t="s">
        <v>3763</v>
      </c>
      <c r="B1781" s="180" t="s">
        <v>3764</v>
      </c>
      <c r="C1781" s="180" t="s">
        <v>427</v>
      </c>
      <c r="D1781" s="180">
        <v>20</v>
      </c>
      <c r="E1781" s="180" t="s">
        <v>3228</v>
      </c>
      <c r="F1781" s="180" t="s">
        <v>3251</v>
      </c>
      <c r="G1781" s="180" t="s">
        <v>3190</v>
      </c>
      <c r="H1781" s="188" t="s">
        <v>3321</v>
      </c>
    </row>
    <row r="1782" spans="1:13" ht="12" customHeight="1" x14ac:dyDescent="0.2">
      <c r="A1782" s="180" t="s">
        <v>3765</v>
      </c>
      <c r="B1782" s="180" t="s">
        <v>3766</v>
      </c>
      <c r="C1782" s="180" t="s">
        <v>427</v>
      </c>
      <c r="D1782" s="180">
        <v>27.5</v>
      </c>
      <c r="E1782" s="180" t="s">
        <v>3228</v>
      </c>
      <c r="F1782" s="180" t="s">
        <v>3251</v>
      </c>
      <c r="G1782" s="180" t="s">
        <v>3190</v>
      </c>
      <c r="H1782" s="188" t="s">
        <v>3321</v>
      </c>
    </row>
    <row r="1783" spans="1:13" ht="12" customHeight="1" x14ac:dyDescent="0.2">
      <c r="A1783" s="180" t="s">
        <v>3767</v>
      </c>
      <c r="B1783" s="180" t="s">
        <v>3768</v>
      </c>
      <c r="C1783" s="180" t="s">
        <v>427</v>
      </c>
      <c r="D1783" s="180">
        <v>35</v>
      </c>
      <c r="E1783" s="180" t="s">
        <v>3228</v>
      </c>
      <c r="F1783" s="180" t="s">
        <v>3251</v>
      </c>
      <c r="G1783" s="180" t="s">
        <v>3190</v>
      </c>
      <c r="H1783" s="188" t="s">
        <v>3321</v>
      </c>
    </row>
    <row r="1784" spans="1:13" ht="12" customHeight="1" x14ac:dyDescent="0.2">
      <c r="A1784" s="180" t="s">
        <v>3769</v>
      </c>
      <c r="B1784" s="180" t="s">
        <v>3770</v>
      </c>
      <c r="C1784" s="180" t="s">
        <v>427</v>
      </c>
      <c r="D1784" s="180">
        <v>35</v>
      </c>
      <c r="E1784" s="180" t="s">
        <v>3228</v>
      </c>
      <c r="F1784" s="180" t="s">
        <v>3251</v>
      </c>
      <c r="G1784" s="180" t="s">
        <v>3190</v>
      </c>
      <c r="H1784" s="188" t="s">
        <v>3321</v>
      </c>
    </row>
    <row r="1785" spans="1:13" ht="12" customHeight="1" x14ac:dyDescent="0.2">
      <c r="A1785" s="180" t="s">
        <v>3771</v>
      </c>
      <c r="B1785" s="180" t="s">
        <v>3772</v>
      </c>
      <c r="C1785" s="180" t="s">
        <v>427</v>
      </c>
      <c r="D1785" s="180">
        <v>44</v>
      </c>
      <c r="E1785" s="180" t="s">
        <v>3228</v>
      </c>
      <c r="F1785" s="180" t="s">
        <v>3251</v>
      </c>
      <c r="G1785" s="180" t="s">
        <v>3190</v>
      </c>
      <c r="H1785" s="188" t="s">
        <v>3321</v>
      </c>
    </row>
    <row r="1786" spans="1:13" ht="12" customHeight="1" x14ac:dyDescent="0.2">
      <c r="A1786" s="180" t="s">
        <v>3773</v>
      </c>
      <c r="B1786" s="180" t="s">
        <v>3774</v>
      </c>
      <c r="C1786" s="180" t="s">
        <v>427</v>
      </c>
      <c r="D1786" s="180">
        <v>47</v>
      </c>
      <c r="E1786" s="180" t="s">
        <v>3228</v>
      </c>
      <c r="F1786" s="180" t="s">
        <v>3251</v>
      </c>
      <c r="G1786" s="180" t="s">
        <v>3190</v>
      </c>
      <c r="H1786" s="188" t="s">
        <v>3321</v>
      </c>
    </row>
    <row r="1787" spans="1:13" ht="12" customHeight="1" x14ac:dyDescent="0.2">
      <c r="I1787" s="183">
        <f>SUM(I2:I1786)</f>
        <v>6151.9862400320453</v>
      </c>
      <c r="K1787" s="183">
        <f>SUM(K2:K1786)</f>
        <v>640.02432719570174</v>
      </c>
      <c r="M1787" s="183">
        <f>SUM(M2:M1786)</f>
        <v>6792.0105672277459</v>
      </c>
    </row>
  </sheetData>
  <sheetProtection algorithmName="SHA-512" hashValue="caeqhA9YhBht28cgVdzy4LYmIs780W5Z3KoN7DKxUN6NYuh/a7IERz5o1LZ0bLZD2rT3H0cOEn31KVj2Ws1N2w==" saltValue="GtJfd4j7xHl0iAuMFLLd7A==" spinCount="100000" sheet="1" objects="1" scenarios="1" formatColumns="0" formatRows="0" sort="0" autoFilter="0"/>
  <conditionalFormatting sqref="D1:G10 D855:G1172 D12:G68">
    <cfRule type="cellIs" dxfId="35" priority="5" stopIfTrue="1" operator="equal">
      <formula>0</formula>
    </cfRule>
  </conditionalFormatting>
  <conditionalFormatting sqref="Q1:Q10 Q855:Q1172 Q12:Q68">
    <cfRule type="cellIs" dxfId="34" priority="3" stopIfTrue="1" operator="equal">
      <formula>0</formula>
    </cfRule>
  </conditionalFormatting>
  <conditionalFormatting sqref="D11:G11">
    <cfRule type="cellIs" dxfId="33" priority="2" stopIfTrue="1" operator="equal">
      <formula>0</formula>
    </cfRule>
  </conditionalFormatting>
  <conditionalFormatting sqref="Q11">
    <cfRule type="cellIs" dxfId="32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65533"/>
  <sheetViews>
    <sheetView tabSelected="1" zoomScale="90" zoomScaleNormal="90" workbookViewId="0">
      <pane xSplit="5" ySplit="1" topLeftCell="F2" activePane="bottomRight" state="frozen"/>
      <selection activeCell="L24" sqref="L24"/>
      <selection pane="topRight" activeCell="L24" sqref="L24"/>
      <selection pane="bottomLeft" activeCell="L24" sqref="L24"/>
      <selection pane="bottomRight" activeCell="V30" sqref="V30:AA30"/>
    </sheetView>
  </sheetViews>
  <sheetFormatPr defaultRowHeight="15" x14ac:dyDescent="0.25"/>
  <cols>
    <col min="1" max="1" width="23.5703125" style="1" customWidth="1"/>
    <col min="2" max="2" width="18" style="1" customWidth="1"/>
    <col min="3" max="3" width="3.28515625" style="1" customWidth="1"/>
    <col min="4" max="4" width="26" style="1" bestFit="1" customWidth="1"/>
    <col min="5" max="5" width="12.140625" style="1" bestFit="1" customWidth="1"/>
    <col min="6" max="8" width="2.5703125" style="1" customWidth="1"/>
    <col min="9" max="9" width="6.42578125" style="1" customWidth="1"/>
    <col min="10" max="10" width="7.5703125" style="1" customWidth="1"/>
    <col min="11" max="11" width="6" style="1" bestFit="1" customWidth="1"/>
    <col min="12" max="12" width="12.5703125" style="1" customWidth="1"/>
    <col min="13" max="13" width="7.42578125" style="1" bestFit="1" customWidth="1"/>
    <col min="14" max="14" width="10" style="1" bestFit="1" customWidth="1"/>
    <col min="15" max="15" width="18.7109375" style="1" customWidth="1"/>
    <col min="16" max="16" width="7.42578125" style="1" bestFit="1" customWidth="1"/>
    <col min="17" max="17" width="2.7109375" style="1" customWidth="1"/>
    <col min="18" max="18" width="15.140625" style="56" customWidth="1"/>
    <col min="19" max="19" width="18.5703125" style="56" customWidth="1"/>
    <col min="20" max="20" width="7.42578125" style="56" bestFit="1" customWidth="1"/>
    <col min="21" max="21" width="2.28515625" style="1" customWidth="1"/>
    <col min="22" max="22" width="6.7109375" style="1" bestFit="1" customWidth="1"/>
    <col min="23" max="23" width="8.28515625" style="1" customWidth="1"/>
    <col min="24" max="24" width="19.28515625" style="1" customWidth="1"/>
    <col min="25" max="25" width="20.85546875" style="1" customWidth="1"/>
    <col min="26" max="26" width="2.42578125" style="1" customWidth="1"/>
    <col min="27" max="27" width="21.5703125" style="1" customWidth="1"/>
    <col min="28" max="16384" width="9.140625" style="1"/>
  </cols>
  <sheetData>
    <row r="1" spans="1:30" ht="15.75" thickBot="1" x14ac:dyDescent="0.3">
      <c r="A1" s="205" t="s">
        <v>122</v>
      </c>
      <c r="B1" s="206"/>
      <c r="D1" s="150" t="s">
        <v>32</v>
      </c>
      <c r="E1" s="151" t="s">
        <v>0</v>
      </c>
      <c r="F1" s="151" t="s">
        <v>1</v>
      </c>
      <c r="G1" s="151" t="s">
        <v>6</v>
      </c>
      <c r="H1" s="151" t="s">
        <v>5</v>
      </c>
      <c r="I1" s="151" t="s">
        <v>2</v>
      </c>
      <c r="J1" s="151" t="s">
        <v>3</v>
      </c>
      <c r="K1" s="151" t="s">
        <v>4</v>
      </c>
      <c r="L1" s="151" t="s">
        <v>40</v>
      </c>
      <c r="M1" s="151" t="s">
        <v>41</v>
      </c>
      <c r="N1" s="151" t="s">
        <v>34</v>
      </c>
      <c r="O1" s="151" t="s">
        <v>42</v>
      </c>
      <c r="P1" s="152" t="s">
        <v>37</v>
      </c>
      <c r="Q1" s="153"/>
      <c r="R1" s="151" t="s">
        <v>40</v>
      </c>
      <c r="S1" s="151" t="s">
        <v>42</v>
      </c>
      <c r="T1" s="152" t="s">
        <v>37</v>
      </c>
      <c r="U1" s="153"/>
      <c r="V1" s="205" t="s">
        <v>123</v>
      </c>
      <c r="W1" s="207"/>
      <c r="X1" s="207"/>
      <c r="Y1" s="206"/>
      <c r="Z1" s="153"/>
      <c r="AA1" s="153"/>
      <c r="AB1" s="153"/>
      <c r="AC1" s="153"/>
      <c r="AD1" s="154"/>
    </row>
    <row r="2" spans="1:30" ht="16.5" thickBot="1" x14ac:dyDescent="0.3">
      <c r="A2" s="111" t="s">
        <v>102</v>
      </c>
      <c r="B2" s="112">
        <f>O61</f>
        <v>8106.0105672277459</v>
      </c>
      <c r="D2" s="105" t="s">
        <v>3314</v>
      </c>
      <c r="E2" s="2" t="s">
        <v>180</v>
      </c>
      <c r="F2" s="3" t="str">
        <f t="shared" ref="F2:F28" si="0">IF(E2="","",VLOOKUP(E2,EPU,2,FALSE))</f>
        <v>- Dei rilevati con materiale da cava A1/A3 - Profondità cm 30</v>
      </c>
      <c r="G2" s="2" t="s">
        <v>28</v>
      </c>
      <c r="H2" s="2" t="s">
        <v>13</v>
      </c>
      <c r="I2" s="4">
        <f>$B$7</f>
        <v>2</v>
      </c>
      <c r="J2" s="5">
        <f>IF(B47&gt;0,B6,IF(B3&gt;0,(B6+2*B10+((B3+B11)*B16-B30/COS(ATAN(B16)))*2+(IF(B3&gt;B19,2*B18,0)))+B15+2*B12,0))</f>
        <v>30.218334617360803</v>
      </c>
      <c r="K2" s="22"/>
      <c r="L2" s="5">
        <f>I2*J2</f>
        <v>60.436669234721606</v>
      </c>
      <c r="M2" s="2" t="str">
        <f t="shared" ref="M2:M20" si="1">IF(E2="","",VLOOKUP(E2,EPU,3,FALSE))</f>
        <v>MQ</v>
      </c>
      <c r="N2" s="6">
        <f t="shared" ref="N2:N20" si="2">IF(E2="","",VLOOKUP(E2,EPU,4,FALSE))</f>
        <v>5.82</v>
      </c>
      <c r="O2" s="7">
        <f t="shared" ref="O2:O9" si="3">L2*N2</f>
        <v>351.74141494607977</v>
      </c>
      <c r="P2" s="8">
        <f t="shared" ref="P2:P9" si="4">O2/$O$61</f>
        <v>4.3392666716739213E-2</v>
      </c>
      <c r="R2" s="155">
        <f>'-12'!L2*$W$27+'-11'!L2*$W$26+'-10'!L2*$W$25+'-9'!L2*$W$24+'-8'!L2*$W$23+'-7'!L2*$W$22+'-6'!L2*$W$21+'-5'!L2*$W$20+'-4'!L2*$W$19+'-3'!L2*$W$18+'-2'!L2*$W$17+'-1'!L2*$W$16+'0'!L2*$W$15+'1'!L2*$W$14+'2'!L2*$W$13+'3'!L2*$W$12+'4'!L2*$W$11+'5'!L2*$W$10+'6'!L2*$W$9+'7'!L2*$W$8+'8'!L2*$W$7+'9'!L2*$W$6+'10'!L2*$W$5+'11'!L2*$W$4+'12'!L2*$W$3</f>
        <v>0</v>
      </c>
      <c r="S2" s="6">
        <f t="shared" ref="S2:S8" si="5">R2*N2</f>
        <v>0</v>
      </c>
      <c r="T2" s="156" t="e">
        <f t="shared" ref="T2:T30" si="6">S2/$S$61</f>
        <v>#DIV/0!</v>
      </c>
      <c r="V2" s="161" t="s">
        <v>117</v>
      </c>
      <c r="W2" s="162" t="s">
        <v>118</v>
      </c>
      <c r="X2" s="162" t="s">
        <v>119</v>
      </c>
      <c r="Y2" s="163" t="s">
        <v>120</v>
      </c>
      <c r="AA2" s="11" t="s">
        <v>121</v>
      </c>
      <c r="AC2" s="79"/>
    </row>
    <row r="3" spans="1:30" ht="15.75" thickBot="1" x14ac:dyDescent="0.3">
      <c r="A3" s="9" t="s">
        <v>110</v>
      </c>
      <c r="B3" s="65">
        <v>3</v>
      </c>
      <c r="D3" s="105" t="s">
        <v>74</v>
      </c>
      <c r="E3" s="2" t="s">
        <v>217</v>
      </c>
      <c r="F3" s="3" t="str">
        <f t="shared" si="0"/>
        <v>- Con uso di calce</v>
      </c>
      <c r="G3" s="2" t="s">
        <v>28</v>
      </c>
      <c r="H3" s="2" t="s">
        <v>13</v>
      </c>
      <c r="I3" s="4">
        <f>IF(B34=1,$B$7,0)</f>
        <v>2</v>
      </c>
      <c r="J3" s="5">
        <f>IF(B47&gt;0,B6,IF(B3&gt;0,(B6+2*B10+((B3+B11)*B16-B30/COS(ATAN(B16)))*2+(IF(B3&gt;B19,2*B18,0)))+B15+B12,B6+2*B10+2*B12+B15))</f>
        <v>30.218334617360803</v>
      </c>
      <c r="K3" s="60">
        <v>0.3</v>
      </c>
      <c r="L3" s="5">
        <f>I3*J3*K3</f>
        <v>18.131000770416481</v>
      </c>
      <c r="M3" s="2" t="str">
        <f t="shared" si="1"/>
        <v>MC</v>
      </c>
      <c r="N3" s="6">
        <f t="shared" si="2"/>
        <v>5.9</v>
      </c>
      <c r="O3" s="7">
        <f t="shared" si="3"/>
        <v>106.97290454545724</v>
      </c>
      <c r="P3" s="13">
        <f t="shared" si="4"/>
        <v>1.3196738846843368E-2</v>
      </c>
      <c r="R3" s="157">
        <f>'-12'!L3*$W$27+'-11'!L3*$W$26+'-10'!L3*$W$25+'-9'!L3*$W$24+'-8'!L3*$W$23+'-7'!L3*$W$22+'-6'!L3*$W$21+'-5'!L3*$W$20+'-4'!L3*$W$19+'-3'!L3*$W$18+'-2'!L3*$W$17+'-1'!L3*$W$16+'0'!L3*$W$15+'1'!L3*$W$14+'2'!L3*$W$13+'3'!L3*$W$12+'4'!L3*$W$11+'5'!L3*$W$10+'6'!L3*$W$9+'7'!L3*$W$8+'8'!L3*$W$7+'9'!L3*$W$6+'10'!L3*$W$5+'11'!L3*$W$4+'12'!L3*$W$3</f>
        <v>0</v>
      </c>
      <c r="S3" s="158">
        <f t="shared" si="5"/>
        <v>0</v>
      </c>
      <c r="T3" s="159" t="e">
        <f t="shared" si="6"/>
        <v>#DIV/0!</v>
      </c>
      <c r="V3" s="197">
        <v>12</v>
      </c>
      <c r="W3" s="67"/>
      <c r="X3" s="164">
        <f>'12'!B2</f>
        <v>12800.468979422845</v>
      </c>
      <c r="Y3" s="165">
        <f>X3*W3</f>
        <v>0</v>
      </c>
      <c r="AA3" s="16">
        <f t="shared" ref="AA3:AA4" si="7">X3*$B$4</f>
        <v>25600.93795884569</v>
      </c>
    </row>
    <row r="4" spans="1:30" ht="15.75" thickBot="1" x14ac:dyDescent="0.3">
      <c r="A4" s="9" t="s">
        <v>109</v>
      </c>
      <c r="B4" s="65">
        <v>2</v>
      </c>
      <c r="D4" s="105" t="s">
        <v>71</v>
      </c>
      <c r="E4" s="2" t="s">
        <v>157</v>
      </c>
      <c r="F4" s="3" t="str">
        <f t="shared" si="0"/>
        <v>SCAVO DI SBANCAMENTO IN MATERIE DI QUALSIASI NATURA</v>
      </c>
      <c r="G4" s="2" t="s">
        <v>29</v>
      </c>
      <c r="H4" s="2" t="s">
        <v>7</v>
      </c>
      <c r="I4" s="4">
        <f>$B$7</f>
        <v>2</v>
      </c>
      <c r="J4" s="5">
        <f>J3</f>
        <v>30.218334617360803</v>
      </c>
      <c r="K4" s="5">
        <f>B32</f>
        <v>0.5</v>
      </c>
      <c r="L4" s="5">
        <f>I4*J4*K4</f>
        <v>30.218334617360803</v>
      </c>
      <c r="M4" s="2" t="str">
        <f t="shared" si="1"/>
        <v>MC</v>
      </c>
      <c r="N4" s="6">
        <f t="shared" si="2"/>
        <v>3.65</v>
      </c>
      <c r="O4" s="7">
        <f t="shared" si="3"/>
        <v>110.29692135336693</v>
      </c>
      <c r="P4" s="13">
        <f t="shared" si="4"/>
        <v>1.3606807003101212E-2</v>
      </c>
      <c r="R4" s="157">
        <f>'-12'!L4*$W$27+'-11'!L4*$W$26+'-10'!L4*$W$25+'-9'!L4*$W$24+'-8'!L4*$W$23+'-7'!L4*$W$22+'-6'!L4*$W$21+'-5'!L4*$W$20+'-4'!L4*$W$19+'-3'!L4*$W$18+'-2'!L4*$W$17+'-1'!L4*$W$16+'0'!L4*$W$15+'1'!L4*$W$14+'2'!L4*$W$13+'3'!L4*$W$12+'4'!L4*$W$11+'5'!L4*$W$10+'6'!L4*$W$9+'7'!L4*$W$8+'8'!L4*$W$7+'9'!L4*$W$6+'10'!L4*$W$5+'11'!L4*$W$4+'12'!L4*$W$3</f>
        <v>0</v>
      </c>
      <c r="S4" s="158">
        <f t="shared" si="5"/>
        <v>0</v>
      </c>
      <c r="T4" s="159" t="e">
        <f t="shared" si="6"/>
        <v>#DIV/0!</v>
      </c>
      <c r="V4" s="197">
        <v>11</v>
      </c>
      <c r="W4" s="67"/>
      <c r="X4" s="164">
        <f>'11'!B2</f>
        <v>11709.662702110736</v>
      </c>
      <c r="Y4" s="165">
        <f>X4*W4</f>
        <v>0</v>
      </c>
      <c r="AA4" s="16">
        <f t="shared" si="7"/>
        <v>23419.325404221472</v>
      </c>
    </row>
    <row r="5" spans="1:30" ht="15.75" thickBot="1" x14ac:dyDescent="0.3">
      <c r="A5" s="17" t="s">
        <v>90</v>
      </c>
      <c r="B5" s="66" t="s">
        <v>131</v>
      </c>
      <c r="D5" s="105" t="s">
        <v>72</v>
      </c>
      <c r="E5" s="2" t="s">
        <v>188</v>
      </c>
      <c r="F5" s="3" t="str">
        <f t="shared" si="0"/>
        <v>FORNITURA MATERIALI PER RILEVATI DA CAVE CON DISTANZA &lt; 5 KM</v>
      </c>
      <c r="G5" s="2" t="s">
        <v>29</v>
      </c>
      <c r="H5" s="2" t="s">
        <v>7</v>
      </c>
      <c r="I5" s="4">
        <f>$B$7</f>
        <v>2</v>
      </c>
      <c r="J5" s="5">
        <f>J4</f>
        <v>30.218334617360803</v>
      </c>
      <c r="K5" s="5">
        <f>K4</f>
        <v>0.5</v>
      </c>
      <c r="L5" s="5">
        <f>I5*J5*K5</f>
        <v>30.218334617360803</v>
      </c>
      <c r="M5" s="2" t="str">
        <f t="shared" si="1"/>
        <v>MC</v>
      </c>
      <c r="N5" s="6">
        <f t="shared" si="2"/>
        <v>15.83</v>
      </c>
      <c r="O5" s="7">
        <f t="shared" si="3"/>
        <v>478.35623699282149</v>
      </c>
      <c r="P5" s="13">
        <f t="shared" si="4"/>
        <v>5.901253557783348E-2</v>
      </c>
      <c r="R5" s="157">
        <f>'-12'!L5*$W$27+'-11'!L5*$W$26+'-10'!L5*$W$25+'-9'!L5*$W$24+'-8'!L5*$W$23+'-7'!L5*$W$22+'-6'!L5*$W$21+'-5'!L5*$W$20+'-4'!L5*$W$19+'-3'!L5*$W$18+'-2'!L5*$W$17+'-1'!L5*$W$16+'0'!L5*$W$15+'1'!L5*$W$14+'2'!L5*$W$13+'3'!L5*$W$12+'4'!L5*$W$11+'5'!L5*$W$10+'6'!L5*$W$9+'7'!L5*$W$8+'8'!L5*$W$7+'9'!L5*$W$6+'10'!L5*$W$5+'11'!L5*$W$4+'12'!L5*$W$3</f>
        <v>0</v>
      </c>
      <c r="S5" s="158">
        <f t="shared" si="5"/>
        <v>0</v>
      </c>
      <c r="T5" s="159" t="e">
        <f t="shared" si="6"/>
        <v>#DIV/0!</v>
      </c>
      <c r="V5" s="197">
        <v>10</v>
      </c>
      <c r="W5" s="67"/>
      <c r="X5" s="164">
        <f>'10'!B2</f>
        <v>10668.956424798627</v>
      </c>
      <c r="Y5" s="165">
        <f t="shared" ref="Y5:Y25" si="8">X5*W5</f>
        <v>0</v>
      </c>
      <c r="AA5" s="16">
        <f t="shared" ref="AA5:AA25" si="9">X5*$B$4</f>
        <v>21337.912849597255</v>
      </c>
    </row>
    <row r="6" spans="1:30" ht="15.75" thickBot="1" x14ac:dyDescent="0.3">
      <c r="A6" s="9" t="s">
        <v>97</v>
      </c>
      <c r="B6" s="19">
        <f>VLOOKUP($B$5,GEOMETRIA,HLOOKUP($A6,CNR!$A$1:$AX$2,2,FALSE),FALSE)</f>
        <v>19.5</v>
      </c>
      <c r="D6" s="105" t="s">
        <v>73</v>
      </c>
      <c r="E6" s="2" t="s">
        <v>196</v>
      </c>
      <c r="F6" s="3" t="str">
        <f t="shared" si="0"/>
        <v>- Appartenenti ai gruppi A1, A2-4, A2-5, A3</v>
      </c>
      <c r="G6" s="2" t="s">
        <v>29</v>
      </c>
      <c r="H6" s="2" t="s">
        <v>7</v>
      </c>
      <c r="I6" s="4">
        <f>$B$7</f>
        <v>2</v>
      </c>
      <c r="J6" s="5">
        <f>J5</f>
        <v>30.218334617360803</v>
      </c>
      <c r="K6" s="5">
        <f>K5</f>
        <v>0.5</v>
      </c>
      <c r="L6" s="5">
        <f>I6*J6*K6</f>
        <v>30.218334617360803</v>
      </c>
      <c r="M6" s="2" t="str">
        <f t="shared" si="1"/>
        <v>MC</v>
      </c>
      <c r="N6" s="6">
        <f t="shared" si="2"/>
        <v>1.7</v>
      </c>
      <c r="O6" s="7">
        <f t="shared" si="3"/>
        <v>51.371168849513367</v>
      </c>
      <c r="P6" s="13">
        <f t="shared" si="4"/>
        <v>6.3374169603485101E-3</v>
      </c>
      <c r="R6" s="157">
        <f>'-12'!L6*$W$27+'-11'!L6*$W$26+'-10'!L6*$W$25+'-9'!L6*$W$24+'-8'!L6*$W$23+'-7'!L6*$W$22+'-6'!L6*$W$21+'-5'!L6*$W$20+'-4'!L6*$W$19+'-3'!L6*$W$18+'-2'!L6*$W$17+'-1'!L6*$W$16+'0'!L6*$W$15+'1'!L6*$W$14+'2'!L6*$W$13+'3'!L6*$W$12+'4'!L6*$W$11+'5'!L6*$W$10+'6'!L6*$W$9+'7'!L6*$W$8+'8'!L6*$W$7+'9'!L6*$W$6+'10'!L6*$W$5+'11'!L6*$W$4+'12'!L6*$W$3</f>
        <v>0</v>
      </c>
      <c r="S6" s="158">
        <f t="shared" si="5"/>
        <v>0</v>
      </c>
      <c r="T6" s="159" t="e">
        <f t="shared" si="6"/>
        <v>#DIV/0!</v>
      </c>
      <c r="V6" s="198">
        <v>9</v>
      </c>
      <c r="W6" s="68"/>
      <c r="X6" s="166">
        <f>'9'!B2</f>
        <v>9678.3501474865207</v>
      </c>
      <c r="Y6" s="167">
        <f t="shared" si="8"/>
        <v>0</v>
      </c>
      <c r="AA6" s="16">
        <f t="shared" si="9"/>
        <v>19356.700294973041</v>
      </c>
    </row>
    <row r="7" spans="1:30" ht="15.75" thickBot="1" x14ac:dyDescent="0.3">
      <c r="A7" s="9" t="s">
        <v>116</v>
      </c>
      <c r="B7" s="21">
        <f>IF(B13=0,B4,(B13/2-B6/2)*6.28+B14*B13/2*0.75)</f>
        <v>2</v>
      </c>
      <c r="D7" s="105" t="s">
        <v>79</v>
      </c>
      <c r="E7" s="2" t="s">
        <v>184</v>
      </c>
      <c r="F7" s="3" t="str">
        <f t="shared" si="0"/>
        <v>- Su terreni appartenenti ai gruppi A.1, A.2-4, A.2-5, A.3</v>
      </c>
      <c r="G7" s="2" t="s">
        <v>28</v>
      </c>
      <c r="H7" s="2" t="s">
        <v>13</v>
      </c>
      <c r="I7" s="4">
        <f>$B$7</f>
        <v>2</v>
      </c>
      <c r="J7" s="5">
        <f>J2</f>
        <v>30.218334617360803</v>
      </c>
      <c r="K7" s="20"/>
      <c r="L7" s="5">
        <f>I7*J7</f>
        <v>60.436669234721606</v>
      </c>
      <c r="M7" s="2" t="str">
        <f t="shared" si="1"/>
        <v>MQ</v>
      </c>
      <c r="N7" s="6">
        <f t="shared" si="2"/>
        <v>0.43</v>
      </c>
      <c r="O7" s="7">
        <f t="shared" si="3"/>
        <v>25.98776777093029</v>
      </c>
      <c r="P7" s="13">
        <f t="shared" si="4"/>
        <v>3.2059874034704229E-3</v>
      </c>
      <c r="R7" s="157">
        <f>'-12'!L7*$W$27+'-11'!L7*$W$26+'-10'!L7*$W$25+'-9'!L7*$W$24+'-8'!L7*$W$23+'-7'!L7*$W$22+'-6'!L7*$W$21+'-5'!L7*$W$20+'-4'!L7*$W$19+'-3'!L7*$W$18+'-2'!L7*$W$17+'-1'!L7*$W$16+'0'!L7*$W$15+'1'!L7*$W$14+'2'!L7*$W$13+'3'!L7*$W$12+'4'!L7*$W$11+'5'!L7*$W$10+'6'!L7*$W$9+'7'!L7*$W$8+'8'!L7*$W$7+'9'!L7*$W$6+'10'!L7*$W$5+'11'!L7*$W$4+'12'!L7*$W$3</f>
        <v>0</v>
      </c>
      <c r="S7" s="158">
        <f t="shared" si="5"/>
        <v>0</v>
      </c>
      <c r="T7" s="159" t="e">
        <f t="shared" si="6"/>
        <v>#DIV/0!</v>
      </c>
      <c r="V7" s="198">
        <v>8</v>
      </c>
      <c r="W7" s="68"/>
      <c r="X7" s="166">
        <f>'8'!B2</f>
        <v>8737.8438701744126</v>
      </c>
      <c r="Y7" s="167">
        <f t="shared" si="8"/>
        <v>0</v>
      </c>
      <c r="AA7" s="16">
        <f t="shared" si="9"/>
        <v>17475.687740348825</v>
      </c>
    </row>
    <row r="8" spans="1:30" x14ac:dyDescent="0.25">
      <c r="A8" s="23" t="s">
        <v>96</v>
      </c>
      <c r="B8" s="24">
        <f>VLOOKUP($B$5,GEOMETRIA,HLOOKUP($A8,CNR!$A$1:$AX$2,2,FALSE),FALSE)</f>
        <v>2</v>
      </c>
      <c r="D8" s="105" t="s">
        <v>78</v>
      </c>
      <c r="E8" s="2" t="s">
        <v>186</v>
      </c>
      <c r="F8" s="3" t="str">
        <f t="shared" si="0"/>
        <v>- Su terreni appartenenti ai gruppi A.4, A.2-6, A.2-7, A.5</v>
      </c>
      <c r="G8" s="2" t="s">
        <v>28</v>
      </c>
      <c r="H8" s="2" t="s">
        <v>13</v>
      </c>
      <c r="I8" s="4">
        <f>$B$7</f>
        <v>2</v>
      </c>
      <c r="J8" s="5">
        <f>IF(B47&gt;0,B6,IF(B3&gt;0,0,B6+2*B10+2*B12+B15))</f>
        <v>0</v>
      </c>
      <c r="K8" s="22"/>
      <c r="L8" s="5">
        <f>I8*J8</f>
        <v>0</v>
      </c>
      <c r="M8" s="2" t="str">
        <f t="shared" si="1"/>
        <v>MQ</v>
      </c>
      <c r="N8" s="6">
        <f t="shared" si="2"/>
        <v>0.87</v>
      </c>
      <c r="O8" s="7">
        <f t="shared" si="3"/>
        <v>0</v>
      </c>
      <c r="P8" s="13">
        <f t="shared" si="4"/>
        <v>0</v>
      </c>
      <c r="R8" s="157">
        <f>'-12'!L8*$W$27+'-11'!L8*$W$26+'-10'!L8*$W$25+'-9'!L8*$W$24+'-8'!L8*$W$23+'-7'!L8*$W$22+'-6'!L8*$W$21+'-5'!L8*$W$20+'-4'!L8*$W$19+'-3'!L8*$W$18+'-2'!L8*$W$17+'-1'!L8*$W$16+'0'!L8*$W$15+'1'!L8*$W$14+'2'!L8*$W$13+'3'!L8*$W$12+'4'!L8*$W$11+'5'!L8*$W$10+'6'!L8*$W$9+'7'!L8*$W$8+'8'!L8*$W$7+'9'!L8*$W$6+'10'!L8*$W$5+'11'!L8*$W$4+'12'!L8*$W$3</f>
        <v>0</v>
      </c>
      <c r="S8" s="158">
        <f t="shared" si="5"/>
        <v>0</v>
      </c>
      <c r="T8" s="159" t="e">
        <f t="shared" si="6"/>
        <v>#DIV/0!</v>
      </c>
      <c r="V8" s="198">
        <v>7</v>
      </c>
      <c r="W8" s="68"/>
      <c r="X8" s="166">
        <f>'7'!B2</f>
        <v>7847.4375928623058</v>
      </c>
      <c r="Y8" s="167">
        <f t="shared" si="8"/>
        <v>0</v>
      </c>
      <c r="AA8" s="16">
        <f t="shared" si="9"/>
        <v>15694.875185724612</v>
      </c>
    </row>
    <row r="9" spans="1:30" x14ac:dyDescent="0.25">
      <c r="A9" s="26" t="s">
        <v>89</v>
      </c>
      <c r="B9" s="27">
        <f>VLOOKUP($B$5,GEOMETRIA,HLOOKUP($A9,CNR!$A$1:$AX$2,2,FALSE),FALSE)</f>
        <v>2.5</v>
      </c>
      <c r="D9" s="105" t="s">
        <v>58</v>
      </c>
      <c r="E9" s="2" t="s">
        <v>1049</v>
      </c>
      <c r="F9" s="3" t="str">
        <f t="shared" si="0"/>
        <v>- Resistenza a trazione(*) UNI EN ISO 10319 (kN/m)&gt;35 (kN/m)</v>
      </c>
      <c r="G9" s="2" t="s">
        <v>28</v>
      </c>
      <c r="H9" s="2" t="s">
        <v>13</v>
      </c>
      <c r="I9" s="4">
        <f>IF(B33=1,$B$7,0)</f>
        <v>2</v>
      </c>
      <c r="J9" s="25">
        <f>IF(B3&gt;0,(B6+2*B10+((B3+B11)*B16-B30/COS(ATAN(B16)))*2+(IF(B3&gt;B19,2*B18,0))+2*(B31+B32+0.5))+2*B12+B15,B6+2*B10+2*B12+B15+2*(B31+B32+0.5))</f>
        <v>32.818334617360804</v>
      </c>
      <c r="K9" s="12"/>
      <c r="L9" s="5">
        <f>I9*J9</f>
        <v>65.636669234721609</v>
      </c>
      <c r="M9" s="2" t="str">
        <f t="shared" si="1"/>
        <v>MQ</v>
      </c>
      <c r="N9" s="6">
        <f t="shared" si="2"/>
        <v>1.63</v>
      </c>
      <c r="O9" s="7">
        <f t="shared" si="3"/>
        <v>106.98777085259621</v>
      </c>
      <c r="P9" s="13">
        <f t="shared" si="4"/>
        <v>1.3198572832503228E-2</v>
      </c>
      <c r="R9" s="157">
        <f>'-12'!L9*$W$27+'-11'!L9*$W$26+'-10'!L9*$W$25+'-9'!L9*$W$24+'-8'!L9*$W$23+'-7'!L9*$W$22+'-6'!L9*$W$21+'-5'!L9*$W$20+'-4'!L9*$W$19+'-3'!L9*$W$18+'-2'!L9*$W$17+'-1'!L9*$W$16+'0'!L9*$W$15+'1'!L9*$W$14+'2'!L9*$W$13+'3'!L9*$W$12+'4'!L9*$W$11+'5'!L9*$W$10+'6'!L9*$W$9+'7'!L9*$W$8+'8'!L9*$W$7+'9'!L9*$W$6+'10'!L9*$W$5+'11'!L9*$W$4+'12'!L9*$W$3</f>
        <v>0</v>
      </c>
      <c r="S9" s="158">
        <f>R9*N9</f>
        <v>0</v>
      </c>
      <c r="T9" s="159" t="e">
        <f t="shared" si="6"/>
        <v>#DIV/0!</v>
      </c>
      <c r="V9" s="198">
        <v>6</v>
      </c>
      <c r="W9" s="68"/>
      <c r="X9" s="166">
        <f>'6'!B2</f>
        <v>7007.1313155501985</v>
      </c>
      <c r="Y9" s="167">
        <f t="shared" si="8"/>
        <v>0</v>
      </c>
      <c r="AA9" s="16">
        <f t="shared" si="9"/>
        <v>14014.262631100397</v>
      </c>
    </row>
    <row r="10" spans="1:30" x14ac:dyDescent="0.25">
      <c r="A10" s="23" t="s">
        <v>44</v>
      </c>
      <c r="B10" s="27">
        <f>VLOOKUP($B$5,GEOMETRIA,HLOOKUP($A10,CNR!$A$1:$AX$2,2,FALSE),FALSE)</f>
        <v>1.25</v>
      </c>
      <c r="D10" s="105" t="s">
        <v>68</v>
      </c>
      <c r="E10" s="28"/>
      <c r="F10" s="29" t="str">
        <f t="shared" si="0"/>
        <v/>
      </c>
      <c r="G10" s="30"/>
      <c r="H10" s="31"/>
      <c r="I10" s="4">
        <f>$B$7</f>
        <v>2</v>
      </c>
      <c r="J10" s="5">
        <f>IF(B47&gt;0,B6+B10,IF(B3&gt;0,(B6+2*B10+2*B12+B15+B9+((B29+B11+(B3-B29-(IF((B3-B29)&gt;B19,B19,0)))/2)*B16-B30/COS(ATAN(B16)))*2),0))</f>
        <v>29.223334617360802</v>
      </c>
      <c r="K10" s="5">
        <f>IF(B3&gt;0,(IF(B3-B29&gt;B19,B3-B29-B19,B3-B29)),0)</f>
        <v>2.33</v>
      </c>
      <c r="L10" s="5">
        <f>I10*J10*K10</f>
        <v>136.18073931690134</v>
      </c>
      <c r="M10" s="28" t="str">
        <f t="shared" si="1"/>
        <v/>
      </c>
      <c r="N10" s="32" t="str">
        <f t="shared" si="2"/>
        <v/>
      </c>
      <c r="O10" s="33"/>
      <c r="P10" s="109"/>
      <c r="R10" s="174"/>
      <c r="S10" s="175"/>
      <c r="T10" s="178"/>
      <c r="V10" s="198">
        <v>5</v>
      </c>
      <c r="W10" s="68"/>
      <c r="X10" s="166">
        <f>'5'!B2</f>
        <v>5483.1178382380876</v>
      </c>
      <c r="Y10" s="167">
        <f t="shared" si="8"/>
        <v>0</v>
      </c>
      <c r="AA10" s="16">
        <f t="shared" si="9"/>
        <v>10966.235676476175</v>
      </c>
    </row>
    <row r="11" spans="1:30" x14ac:dyDescent="0.25">
      <c r="A11" s="23" t="s">
        <v>81</v>
      </c>
      <c r="B11" s="27">
        <f>VLOOKUP($B$5,GEOMETRIA,HLOOKUP($A11,CNR!$A$1:$AX$2,2,FALSE),FALSE)</f>
        <v>0.1</v>
      </c>
      <c r="D11" s="105" t="s">
        <v>68</v>
      </c>
      <c r="E11" s="35"/>
      <c r="F11" s="36" t="str">
        <f>IF(E11="","",VLOOKUP(E11,EPU,2,FALSE))</f>
        <v/>
      </c>
      <c r="G11" s="37"/>
      <c r="H11" s="38"/>
      <c r="I11" s="4">
        <f>$B$7</f>
        <v>2</v>
      </c>
      <c r="J11" s="25">
        <f>IF(B47&gt;0,B6+B10+B18,IF(B3-B29&gt;B19,(B6+2*B10+2*B12+B15+B9+2*B18+((B3+B11-B19/2)*B16-B30/COS(ATAN(B16)))*2),0))</f>
        <v>0</v>
      </c>
      <c r="K11" s="5">
        <f>IF(B3-B29&gt;B19,B19,0)</f>
        <v>0</v>
      </c>
      <c r="L11" s="5">
        <f>I11*J11*K11</f>
        <v>0</v>
      </c>
      <c r="M11" s="35" t="str">
        <f>IF(E11="","",VLOOKUP(E11,EPU,3,FALSE))</f>
        <v/>
      </c>
      <c r="N11" s="39" t="str">
        <f>IF(E11="","",VLOOKUP(E11,EPU,4,FALSE))</f>
        <v/>
      </c>
      <c r="O11" s="40"/>
      <c r="P11" s="110"/>
      <c r="R11" s="176"/>
      <c r="S11" s="177"/>
      <c r="T11" s="179"/>
      <c r="V11" s="198">
        <v>4</v>
      </c>
      <c r="W11" s="68"/>
      <c r="X11" s="166">
        <f>'4'!B2</f>
        <v>4743.011560925981</v>
      </c>
      <c r="Y11" s="167">
        <f t="shared" si="8"/>
        <v>0</v>
      </c>
      <c r="AA11" s="16">
        <f t="shared" si="9"/>
        <v>9486.0231218519621</v>
      </c>
    </row>
    <row r="12" spans="1:30" x14ac:dyDescent="0.25">
      <c r="A12" s="26" t="s">
        <v>94</v>
      </c>
      <c r="B12" s="27">
        <f>VLOOKUP($B$5,GEOMETRIA,HLOOKUP($A12,CNR!$A$1:$AX$2,2,FALSE),FALSE)</f>
        <v>0</v>
      </c>
      <c r="D12" s="105" t="s">
        <v>68</v>
      </c>
      <c r="E12" s="2" t="s">
        <v>188</v>
      </c>
      <c r="F12" s="3" t="str">
        <f>IF(E12="","",VLOOKUP(E12,EPU,2,FALSE))</f>
        <v>FORNITURA MATERIALI PER RILEVATI DA CAVE CON DISTANZA &lt; 5 KM</v>
      </c>
      <c r="G12" s="2" t="s">
        <v>28</v>
      </c>
      <c r="H12" s="2" t="s">
        <v>13</v>
      </c>
      <c r="I12" s="42" t="s">
        <v>85</v>
      </c>
      <c r="J12" s="43"/>
      <c r="K12" s="44"/>
      <c r="L12" s="5">
        <f>L10+L11</f>
        <v>136.18073931690134</v>
      </c>
      <c r="M12" s="2" t="str">
        <f>IF(E12="","",VLOOKUP(E12,EPU,3,FALSE))</f>
        <v>MC</v>
      </c>
      <c r="N12" s="6">
        <f>IF(E12="","",VLOOKUP(E12,EPU,4,FALSE))</f>
        <v>15.83</v>
      </c>
      <c r="O12" s="7">
        <f>L12*N12</f>
        <v>2155.7411033865483</v>
      </c>
      <c r="P12" s="13">
        <f>O12/$O$61</f>
        <v>0.26594353480146171</v>
      </c>
      <c r="R12" s="157">
        <f>'-12'!L12*$W$27+'-11'!L12*$W$26+'-10'!L12*$W$25+'-9'!L12*$W$24+'-8'!L12*$W$23+'-7'!L12*$W$22+'-6'!L12*$W$21+'-5'!L12*$W$20+'-4'!L12*$W$19+'-3'!L12*$W$18+'-2'!L12*$W$17+'-1'!L12*$W$16+'0'!L12*$W$15+'1'!L12*$W$14+'2'!L12*$W$13+'3'!L12*$W$12+'4'!L12*$W$11+'5'!L12*$W$10+'6'!L12*$W$9+'7'!L12*$W$8+'8'!L12*$W$7+'9'!L12*$W$6+'10'!L12*$W$5+'11'!L12*$W$4+'12'!L12*$W$3</f>
        <v>0</v>
      </c>
      <c r="S12" s="158">
        <f t="shared" ref="S12:S52" si="10">R12*N12</f>
        <v>0</v>
      </c>
      <c r="T12" s="159" t="e">
        <f t="shared" si="6"/>
        <v>#DIV/0!</v>
      </c>
      <c r="V12" s="198">
        <v>3</v>
      </c>
      <c r="W12" s="68"/>
      <c r="X12" s="166">
        <f>'3'!B2</f>
        <v>4053.005283613873</v>
      </c>
      <c r="Y12" s="167">
        <f t="shared" si="8"/>
        <v>0</v>
      </c>
      <c r="AA12" s="16">
        <f t="shared" si="9"/>
        <v>8106.0105672277459</v>
      </c>
    </row>
    <row r="13" spans="1:30" x14ac:dyDescent="0.25">
      <c r="A13" s="23" t="s">
        <v>104</v>
      </c>
      <c r="B13" s="27">
        <f>VLOOKUP($B$5,GEOMETRIA,HLOOKUP($A13,CNR!$A$1:$AX$2,2,FALSE),FALSE)</f>
        <v>0</v>
      </c>
      <c r="D13" s="105" t="s">
        <v>67</v>
      </c>
      <c r="E13" s="2" t="s">
        <v>202</v>
      </c>
      <c r="F13" s="3" t="str">
        <f t="shared" si="0"/>
        <v>- Compresa configurazione delle scarpate e profilatura dei cigli</v>
      </c>
      <c r="G13" s="2" t="s">
        <v>28</v>
      </c>
      <c r="H13" s="2" t="s">
        <v>13</v>
      </c>
      <c r="I13" s="45" t="s">
        <v>85</v>
      </c>
      <c r="J13" s="46"/>
      <c r="K13" s="47"/>
      <c r="L13" s="5">
        <f>L12</f>
        <v>136.18073931690134</v>
      </c>
      <c r="M13" s="2" t="str">
        <f t="shared" si="1"/>
        <v>MC</v>
      </c>
      <c r="N13" s="6">
        <f t="shared" si="2"/>
        <v>0.87</v>
      </c>
      <c r="O13" s="7">
        <f>L13*N13</f>
        <v>118.47724320570417</v>
      </c>
      <c r="P13" s="13">
        <f>O13/$O$61</f>
        <v>1.4615974433182039E-2</v>
      </c>
      <c r="R13" s="157">
        <f>'-12'!L13*$W$27+'-11'!L13*$W$26+'-10'!L13*$W$25+'-9'!L13*$W$24+'-8'!L13*$W$23+'-7'!L13*$W$22+'-6'!L13*$W$21+'-5'!L13*$W$20+'-4'!L13*$W$19+'-3'!L13*$W$18+'-2'!L13*$W$17+'-1'!L13*$W$16+'0'!L13*$W$15+'1'!L13*$W$14+'2'!L13*$W$13+'3'!L13*$W$12+'4'!L13*$W$11+'5'!L13*$W$10+'6'!L13*$W$9+'7'!L13*$W$8+'8'!L13*$W$7+'9'!L13*$W$6+'10'!L13*$W$5+'11'!L13*$W$4+'12'!L13*$W$3</f>
        <v>0</v>
      </c>
      <c r="S13" s="158">
        <f t="shared" si="10"/>
        <v>0</v>
      </c>
      <c r="T13" s="159" t="e">
        <f t="shared" si="6"/>
        <v>#DIV/0!</v>
      </c>
      <c r="V13" s="198">
        <v>2</v>
      </c>
      <c r="W13" s="68"/>
      <c r="X13" s="166">
        <f>'2'!B2</f>
        <v>3413.0990063017648</v>
      </c>
      <c r="Y13" s="167">
        <f t="shared" si="8"/>
        <v>0</v>
      </c>
      <c r="AA13" s="16">
        <f t="shared" si="9"/>
        <v>6826.1980126035296</v>
      </c>
    </row>
    <row r="14" spans="1:30" x14ac:dyDescent="0.25">
      <c r="A14" s="23" t="s">
        <v>105</v>
      </c>
      <c r="B14" s="27">
        <f>VLOOKUP($B$5,GEOMETRIA,HLOOKUP($A14,CNR!$A$1:$AX$2,2,FALSE),FALSE)</f>
        <v>0</v>
      </c>
      <c r="D14" s="105" t="s">
        <v>60</v>
      </c>
      <c r="E14" s="2" t="s">
        <v>163</v>
      </c>
      <c r="F14" s="3" t="str">
        <f>IF(E14="","",VLOOKUP(E14,EPU,2,FALSE))</f>
        <v>SCAVO A SEZIONE RISTRETTA PER TRINCEE E BONIFICHE</v>
      </c>
      <c r="G14" s="2" t="s">
        <v>28</v>
      </c>
      <c r="H14" s="2" t="s">
        <v>13</v>
      </c>
      <c r="I14" s="4">
        <f>$B$7</f>
        <v>2</v>
      </c>
      <c r="J14" s="5">
        <f>2*(B21+B21)</f>
        <v>4</v>
      </c>
      <c r="K14" s="5">
        <f>B21</f>
        <v>1</v>
      </c>
      <c r="L14" s="5">
        <f>I14*J14*K14</f>
        <v>8</v>
      </c>
      <c r="M14" s="2" t="str">
        <f>IF(E14="","",VLOOKUP(E14,EPU,3,FALSE))</f>
        <v>MC</v>
      </c>
      <c r="N14" s="6">
        <f>IF(E14="","",VLOOKUP(E14,EPU,4,FALSE))</f>
        <v>11.13</v>
      </c>
      <c r="O14" s="7">
        <f>L14*N14</f>
        <v>89.04</v>
      </c>
      <c r="P14" s="13">
        <f>O14/$O$61</f>
        <v>1.098444163889755E-2</v>
      </c>
      <c r="R14" s="157">
        <f>'-12'!L14*$W$27+'-11'!L14*$W$26+'-10'!L14*$W$25+'-9'!L14*$W$24+'-8'!L14*$W$23+'-7'!L14*$W$22+'-6'!L14*$W$21+'-5'!L14*$W$20+'-4'!L14*$W$19+'-3'!L14*$W$18+'-2'!L14*$W$17+'-1'!L14*$W$16+'0'!L14*$W$15+'1'!L14*$W$14+'2'!L14*$W$13+'3'!L14*$W$12+'4'!L14*$W$11+'5'!L14*$W$10+'6'!L14*$W$9+'7'!L14*$W$8+'8'!L14*$W$7+'9'!L14*$W$6+'10'!L14*$W$5+'11'!L14*$W$4+'12'!L14*$W$3</f>
        <v>0</v>
      </c>
      <c r="S14" s="158">
        <f t="shared" si="10"/>
        <v>0</v>
      </c>
      <c r="T14" s="159" t="e">
        <f t="shared" si="6"/>
        <v>#DIV/0!</v>
      </c>
      <c r="V14" s="198">
        <v>1</v>
      </c>
      <c r="W14" s="68"/>
      <c r="X14" s="166">
        <f>'1'!B2</f>
        <v>2536.8727289896569</v>
      </c>
      <c r="Y14" s="167">
        <f t="shared" si="8"/>
        <v>0</v>
      </c>
      <c r="AA14" s="16">
        <f t="shared" si="9"/>
        <v>5073.7454579793139</v>
      </c>
    </row>
    <row r="15" spans="1:30" x14ac:dyDescent="0.25">
      <c r="A15" s="26" t="s">
        <v>95</v>
      </c>
      <c r="B15" s="27">
        <f>VLOOKUP($B$5,GEOMETRIA,HLOOKUP($A15,CNR!$A$1:$AX$2,2,FALSE),FALSE)</f>
        <v>0</v>
      </c>
      <c r="D15" s="105" t="s">
        <v>64</v>
      </c>
      <c r="E15" s="28"/>
      <c r="F15" s="29"/>
      <c r="G15" s="30"/>
      <c r="H15" s="31"/>
      <c r="I15" s="4">
        <f>$B$7</f>
        <v>2</v>
      </c>
      <c r="J15" s="5">
        <f>IF(B47&gt;0,B6+B10,IF(B3+B29&lt;0,(B6+2*B10+2*B12+B15+B9+K15*B17),0))</f>
        <v>0</v>
      </c>
      <c r="K15" s="5">
        <f>IF(B3&lt;0,(IF(B29-B3&gt;B19,-B3+B29-B19,-B3+B29)),0)</f>
        <v>0</v>
      </c>
      <c r="L15" s="5">
        <f>I15*J15*K15</f>
        <v>0</v>
      </c>
      <c r="M15" s="28" t="str">
        <f>IF(E15="","",VLOOKUP(E15,EPU,3,FALSE))</f>
        <v/>
      </c>
      <c r="N15" s="32" t="str">
        <f>IF(E15="","",VLOOKUP(E15,EPU,4,FALSE))</f>
        <v/>
      </c>
      <c r="O15" s="33"/>
      <c r="P15" s="109"/>
      <c r="R15" s="174"/>
      <c r="S15" s="175"/>
      <c r="T15" s="178"/>
      <c r="V15" s="198">
        <v>0</v>
      </c>
      <c r="W15" s="68"/>
      <c r="X15" s="166">
        <f>'0'!B2</f>
        <v>2292.6884959999998</v>
      </c>
      <c r="Y15" s="167">
        <f t="shared" si="8"/>
        <v>0</v>
      </c>
      <c r="AA15" s="16">
        <f t="shared" si="9"/>
        <v>4585.3769919999995</v>
      </c>
    </row>
    <row r="16" spans="1:30" x14ac:dyDescent="0.25">
      <c r="A16" s="23" t="s">
        <v>45</v>
      </c>
      <c r="B16" s="27">
        <f>VLOOKUP($B$5,GEOMETRIA,HLOOKUP($A16,CNR!$A$1:$AX$2,2,FALSE),FALSE)</f>
        <v>1.5</v>
      </c>
      <c r="D16" s="105" t="s">
        <v>64</v>
      </c>
      <c r="E16" s="35"/>
      <c r="F16" s="36"/>
      <c r="G16" s="37"/>
      <c r="H16" s="38"/>
      <c r="I16" s="4">
        <f>$B$7</f>
        <v>2</v>
      </c>
      <c r="J16" s="5">
        <f>IF(B47&gt;0,B6+B10+B18,IF(K16&gt;0,(B6+2*B10+2*B12+B15+B9+2*K15*B17+K16*B17)+2*B18,0))</f>
        <v>0</v>
      </c>
      <c r="K16" s="5">
        <f>IF(B3&lt;0,(IF(B29-B3&gt;B19,B19,0)),0)</f>
        <v>0</v>
      </c>
      <c r="L16" s="5">
        <f>I16*J16*K16</f>
        <v>0</v>
      </c>
      <c r="M16" s="35" t="str">
        <f>IF(E16="","",VLOOKUP(E16,EPU,3,FALSE))</f>
        <v/>
      </c>
      <c r="N16" s="39" t="str">
        <f>IF(E16="","",VLOOKUP(E16,EPU,4,FALSE))</f>
        <v/>
      </c>
      <c r="O16" s="40"/>
      <c r="P16" s="110"/>
      <c r="R16" s="176"/>
      <c r="S16" s="177"/>
      <c r="T16" s="179"/>
      <c r="V16" s="198">
        <v>-1</v>
      </c>
      <c r="W16" s="68"/>
      <c r="X16" s="166">
        <f>'-1'!B2</f>
        <v>2511.5662109999998</v>
      </c>
      <c r="Y16" s="167">
        <f t="shared" si="8"/>
        <v>0</v>
      </c>
      <c r="AA16" s="16">
        <f t="shared" si="9"/>
        <v>5023.1324219999997</v>
      </c>
    </row>
    <row r="17" spans="1:27" x14ac:dyDescent="0.25">
      <c r="A17" s="23" t="s">
        <v>46</v>
      </c>
      <c r="B17" s="27">
        <f>VLOOKUP($B$5,GEOMETRIA,HLOOKUP($A17,CNR!$A$1:$AX$2,2,FALSE),FALSE)</f>
        <v>1</v>
      </c>
      <c r="D17" s="105" t="s">
        <v>64</v>
      </c>
      <c r="E17" s="2" t="s">
        <v>157</v>
      </c>
      <c r="F17" s="3" t="str">
        <f>IF(E17="","",VLOOKUP(E17,EPU,2,FALSE))</f>
        <v>SCAVO DI SBANCAMENTO IN MATERIE DI QUALSIASI NATURA</v>
      </c>
      <c r="G17" s="2" t="s">
        <v>28</v>
      </c>
      <c r="H17" s="2" t="s">
        <v>13</v>
      </c>
      <c r="I17" s="48" t="s">
        <v>85</v>
      </c>
      <c r="J17" s="49"/>
      <c r="K17" s="50"/>
      <c r="L17" s="5">
        <f>L15+L16</f>
        <v>0</v>
      </c>
      <c r="M17" s="2" t="str">
        <f>IF(E17="","",VLOOKUP(E17,EPU,3,FALSE))</f>
        <v>MC</v>
      </c>
      <c r="N17" s="6">
        <f>IF(E17="","",VLOOKUP(E17,EPU,4,FALSE))</f>
        <v>3.65</v>
      </c>
      <c r="O17" s="7">
        <f t="shared" ref="O17:O34" si="11">L17*N17</f>
        <v>0</v>
      </c>
      <c r="P17" s="13">
        <f t="shared" ref="P17:P52" si="12">O17/$O$61</f>
        <v>0</v>
      </c>
      <c r="R17" s="157">
        <f>'-12'!L17*$W$27+'-11'!L17*$W$26+'-10'!L17*$W$25+'-9'!L17*$W$24+'-8'!L17*$W$23+'-7'!L17*$W$22+'-6'!L17*$W$21+'-5'!L17*$W$20+'-4'!L17*$W$19+'-3'!L17*$W$18+'-2'!L17*$W$17+'-1'!L17*$W$16+'0'!L17*$W$15+'1'!L17*$W$14+'2'!L17*$W$13+'3'!L17*$W$12+'4'!L17*$W$11+'5'!L17*$W$10+'6'!L17*$W$9+'7'!L17*$W$8+'8'!L17*$W$7+'9'!L17*$W$6+'10'!L17*$W$5+'11'!L17*$W$4+'12'!L17*$W$3</f>
        <v>0</v>
      </c>
      <c r="S17" s="158">
        <f t="shared" si="10"/>
        <v>0</v>
      </c>
      <c r="T17" s="159" t="e">
        <f t="shared" si="6"/>
        <v>#DIV/0!</v>
      </c>
      <c r="V17" s="198">
        <v>-2</v>
      </c>
      <c r="W17" s="68"/>
      <c r="X17" s="166">
        <f>'-2'!B2</f>
        <v>2652.3762109999993</v>
      </c>
      <c r="Y17" s="167">
        <f t="shared" si="8"/>
        <v>0</v>
      </c>
      <c r="AA17" s="16">
        <f t="shared" si="9"/>
        <v>5304.7524219999987</v>
      </c>
    </row>
    <row r="18" spans="1:27" x14ac:dyDescent="0.25">
      <c r="A18" s="23" t="s">
        <v>84</v>
      </c>
      <c r="B18" s="27">
        <f>VLOOKUP($B$5,GEOMETRIA,HLOOKUP($A18,CNR!$A$1:$AX$2,2,FALSE),FALSE)</f>
        <v>3</v>
      </c>
      <c r="D18" s="105" t="s">
        <v>50</v>
      </c>
      <c r="E18" s="2" t="s">
        <v>910</v>
      </c>
      <c r="F18" s="3" t="str">
        <f t="shared" si="0"/>
        <v>FONDAZIONE STRADALE IN MISTO GRANULARE STABILIZZATO</v>
      </c>
      <c r="G18" s="2" t="s">
        <v>28</v>
      </c>
      <c r="H18" s="2" t="s">
        <v>21</v>
      </c>
      <c r="I18" s="4">
        <f t="shared" ref="I18:I25" si="13">$B$7</f>
        <v>2</v>
      </c>
      <c r="J18" s="5">
        <f>IF(B47&gt;0,B6+B48,B6+2*B12+B15+B8*(2*(MAX(B27,B28))+2*B26+2*B25+2*B24+B23))</f>
        <v>21.58</v>
      </c>
      <c r="K18" s="5">
        <f>B23</f>
        <v>0.3</v>
      </c>
      <c r="L18" s="5">
        <f t="shared" ref="L18:L22" si="14">I18*J18*K18</f>
        <v>12.947999999999999</v>
      </c>
      <c r="M18" s="2" t="str">
        <f t="shared" si="1"/>
        <v>MC</v>
      </c>
      <c r="N18" s="6">
        <f t="shared" si="2"/>
        <v>31.05</v>
      </c>
      <c r="O18" s="7">
        <f t="shared" si="11"/>
        <v>402.03539999999998</v>
      </c>
      <c r="P18" s="13">
        <f t="shared" si="12"/>
        <v>4.9597196631523267E-2</v>
      </c>
      <c r="R18" s="157">
        <f>'-12'!L18*$W$27+'-11'!L18*$W$26+'-10'!L18*$W$25+'-9'!L18*$W$24+'-8'!L18*$W$23+'-7'!L18*$W$22+'-6'!L18*$W$21+'-5'!L18*$W$20+'-4'!L18*$W$19+'-3'!L18*$W$18+'-2'!L18*$W$17+'-1'!L18*$W$16+'0'!L18*$W$15+'1'!L18*$W$14+'2'!L18*$W$13+'3'!L18*$W$12+'4'!L18*$W$11+'5'!L18*$W$10+'6'!L18*$W$9+'7'!L18*$W$8+'8'!L18*$W$7+'9'!L18*$W$6+'10'!L18*$W$5+'11'!L18*$W$4+'12'!L18*$W$3</f>
        <v>0</v>
      </c>
      <c r="S18" s="158">
        <f t="shared" si="10"/>
        <v>0</v>
      </c>
      <c r="T18" s="159" t="e">
        <f t="shared" si="6"/>
        <v>#DIV/0!</v>
      </c>
      <c r="V18" s="198">
        <v>-3</v>
      </c>
      <c r="W18" s="68"/>
      <c r="X18" s="166">
        <f>'-3'!B2</f>
        <v>2800.4862110000004</v>
      </c>
      <c r="Y18" s="167">
        <f t="shared" si="8"/>
        <v>0</v>
      </c>
      <c r="AA18" s="16">
        <f t="shared" si="9"/>
        <v>5600.9724220000007</v>
      </c>
    </row>
    <row r="19" spans="1:27" x14ac:dyDescent="0.25">
      <c r="A19" s="23" t="s">
        <v>83</v>
      </c>
      <c r="B19" s="27">
        <f>VLOOKUP($B$5,GEOMETRIA,HLOOKUP($A19,CNR!$A$1:$AX$2,2,FALSE),FALSE)</f>
        <v>5</v>
      </c>
      <c r="D19" s="105" t="s">
        <v>51</v>
      </c>
      <c r="E19" s="2" t="s">
        <v>917</v>
      </c>
      <c r="F19" s="3" t="str">
        <f t="shared" si="0"/>
        <v>FONDAZIONE STRADALE IN MISTO CEMENTATO</v>
      </c>
      <c r="G19" s="2" t="s">
        <v>28</v>
      </c>
      <c r="H19" s="2" t="s">
        <v>21</v>
      </c>
      <c r="I19" s="4">
        <f t="shared" si="13"/>
        <v>2</v>
      </c>
      <c r="J19" s="5">
        <f>IF(B47&gt;0,B6+B48,B6+B8*(2*(MAX(B27,B28))+2*B26+2*B25+B24))</f>
        <v>20.68</v>
      </c>
      <c r="K19" s="5">
        <f>B24</f>
        <v>0.15</v>
      </c>
      <c r="L19" s="5">
        <f t="shared" si="14"/>
        <v>6.2039999999999997</v>
      </c>
      <c r="M19" s="2" t="str">
        <f t="shared" si="1"/>
        <v>MC</v>
      </c>
      <c r="N19" s="6">
        <f t="shared" si="2"/>
        <v>47.63</v>
      </c>
      <c r="O19" s="7">
        <f t="shared" si="11"/>
        <v>295.49651999999998</v>
      </c>
      <c r="P19" s="13">
        <f t="shared" si="12"/>
        <v>3.6454001330158609E-2</v>
      </c>
      <c r="R19" s="157">
        <f>'-12'!L19*$W$27+'-11'!L19*$W$26+'-10'!L19*$W$25+'-9'!L19*$W$24+'-8'!L19*$W$23+'-7'!L19*$W$22+'-6'!L19*$W$21+'-5'!L19*$W$20+'-4'!L19*$W$19+'-3'!L19*$W$18+'-2'!L19*$W$17+'-1'!L19*$W$16+'0'!L19*$W$15+'1'!L19*$W$14+'2'!L19*$W$13+'3'!L19*$W$12+'4'!L19*$W$11+'5'!L19*$W$10+'6'!L19*$W$9+'7'!L19*$W$8+'8'!L19*$W$7+'9'!L19*$W$6+'10'!L19*$W$5+'11'!L19*$W$4+'12'!L19*$W$3</f>
        <v>0</v>
      </c>
      <c r="S19" s="158">
        <f t="shared" si="10"/>
        <v>0</v>
      </c>
      <c r="T19" s="159" t="e">
        <f t="shared" si="6"/>
        <v>#DIV/0!</v>
      </c>
      <c r="V19" s="198">
        <v>-4</v>
      </c>
      <c r="W19" s="68"/>
      <c r="X19" s="166">
        <f>'-4'!B2</f>
        <v>2955.8962109999998</v>
      </c>
      <c r="Y19" s="167">
        <f t="shared" si="8"/>
        <v>0</v>
      </c>
      <c r="AA19" s="16">
        <f t="shared" si="9"/>
        <v>5911.7924219999995</v>
      </c>
    </row>
    <row r="20" spans="1:27" x14ac:dyDescent="0.25">
      <c r="A20" s="23" t="s">
        <v>47</v>
      </c>
      <c r="B20" s="27">
        <f>VLOOKUP($B$5,GEOMETRIA,HLOOKUP($A20,CNR!$A$1:$AX$2,2,FALSE),FALSE)</f>
        <v>1</v>
      </c>
      <c r="D20" s="105" t="s">
        <v>52</v>
      </c>
      <c r="E20" s="2" t="s">
        <v>926</v>
      </c>
      <c r="F20" s="3" t="str">
        <f t="shared" si="0"/>
        <v>- Con bitume modificato soft per metro cubo reso e per uno spessore superiore a cm 10</v>
      </c>
      <c r="G20" s="2" t="s">
        <v>28</v>
      </c>
      <c r="H20" s="2" t="s">
        <v>21</v>
      </c>
      <c r="I20" s="4">
        <f t="shared" si="13"/>
        <v>2</v>
      </c>
      <c r="J20" s="5">
        <f>IF(B47&gt;0,B6+B48,B6+B8*(2*(MAX(B27,B28))+2*B26+B25))</f>
        <v>20.14</v>
      </c>
      <c r="K20" s="5">
        <f>B25</f>
        <v>0.12</v>
      </c>
      <c r="L20" s="5">
        <f t="shared" si="14"/>
        <v>4.8335999999999997</v>
      </c>
      <c r="M20" s="2" t="str">
        <f t="shared" si="1"/>
        <v>MC</v>
      </c>
      <c r="N20" s="6">
        <f t="shared" si="2"/>
        <v>138.33000000000001</v>
      </c>
      <c r="O20" s="7">
        <f t="shared" si="11"/>
        <v>668.631888</v>
      </c>
      <c r="P20" s="13">
        <f t="shared" si="12"/>
        <v>8.2485938360757891E-2</v>
      </c>
      <c r="R20" s="157">
        <f>'-12'!L20*$W$27+'-11'!L20*$W$26+'-10'!L20*$W$25+'-9'!L20*$W$24+'-8'!L20*$W$23+'-7'!L20*$W$22+'-6'!L20*$W$21+'-5'!L20*$W$20+'-4'!L20*$W$19+'-3'!L20*$W$18+'-2'!L20*$W$17+'-1'!L20*$W$16+'0'!L20*$W$15+'1'!L20*$W$14+'2'!L20*$W$13+'3'!L20*$W$12+'4'!L20*$W$11+'5'!L20*$W$10+'6'!L20*$W$9+'7'!L20*$W$8+'8'!L20*$W$7+'9'!L20*$W$6+'10'!L20*$W$5+'11'!L20*$W$4+'12'!L20*$W$3</f>
        <v>0</v>
      </c>
      <c r="S20" s="158">
        <f t="shared" si="10"/>
        <v>0</v>
      </c>
      <c r="T20" s="159" t="e">
        <f t="shared" si="6"/>
        <v>#DIV/0!</v>
      </c>
      <c r="V20" s="198">
        <v>-5</v>
      </c>
      <c r="W20" s="68"/>
      <c r="X20" s="166">
        <f>'-5'!B2</f>
        <v>3334.7382110000003</v>
      </c>
      <c r="Y20" s="167">
        <f t="shared" si="8"/>
        <v>0</v>
      </c>
      <c r="AA20" s="16">
        <f t="shared" si="9"/>
        <v>6669.4764220000006</v>
      </c>
    </row>
    <row r="21" spans="1:27" x14ac:dyDescent="0.25">
      <c r="A21" s="23" t="s">
        <v>48</v>
      </c>
      <c r="B21" s="27">
        <f>VLOOKUP($B$5,GEOMETRIA,HLOOKUP($A21,CNR!$A$1:$AX$2,2,FALSE),FALSE)</f>
        <v>1</v>
      </c>
      <c r="D21" s="105" t="s">
        <v>53</v>
      </c>
      <c r="E21" s="2" t="s">
        <v>945</v>
      </c>
      <c r="F21" s="3" t="str">
        <f t="shared" si="0"/>
        <v>- Con bitume modificato soft per metro cubo reso e per spessore superiore a cm 6</v>
      </c>
      <c r="G21" s="2" t="s">
        <v>28</v>
      </c>
      <c r="H21" s="2" t="s">
        <v>21</v>
      </c>
      <c r="I21" s="4">
        <f t="shared" si="13"/>
        <v>2</v>
      </c>
      <c r="J21" s="5">
        <f>IF(B47&gt;0,B6+B48,B6+B8*(2*(MAX(B27,B28))+B26))</f>
        <v>19.78</v>
      </c>
      <c r="K21" s="5">
        <f>B26</f>
        <v>0.06</v>
      </c>
      <c r="L21" s="5">
        <f t="shared" si="14"/>
        <v>2.3736000000000002</v>
      </c>
      <c r="M21" s="2" t="str">
        <f t="shared" ref="M21:M27" si="15">IF(E21="","",VLOOKUP(E21,EPU,3,FALSE))</f>
        <v>MC</v>
      </c>
      <c r="N21" s="6">
        <f t="shared" ref="N21:N27" si="16">IF(E21="","",VLOOKUP(E21,EPU,4,FALSE))</f>
        <v>152.34</v>
      </c>
      <c r="O21" s="7">
        <f t="shared" si="11"/>
        <v>361.59422400000005</v>
      </c>
      <c r="P21" s="13">
        <f t="shared" si="12"/>
        <v>4.4608160944412042E-2</v>
      </c>
      <c r="R21" s="157">
        <f>'-12'!L21*$W$27+'-11'!L21*$W$26+'-10'!L21*$W$25+'-9'!L21*$W$24+'-8'!L21*$W$23+'-7'!L21*$W$22+'-6'!L21*$W$21+'-5'!L21*$W$20+'-4'!L21*$W$19+'-3'!L21*$W$18+'-2'!L21*$W$17+'-1'!L21*$W$16+'0'!L21*$W$15+'1'!L21*$W$14+'2'!L21*$W$13+'3'!L21*$W$12+'4'!L21*$W$11+'5'!L21*$W$10+'6'!L21*$W$9+'7'!L21*$W$8+'8'!L21*$W$7+'9'!L21*$W$6+'10'!L21*$W$5+'11'!L21*$W$4+'12'!L21*$W$3</f>
        <v>0</v>
      </c>
      <c r="S21" s="158">
        <f t="shared" si="10"/>
        <v>0</v>
      </c>
      <c r="T21" s="159" t="e">
        <f t="shared" si="6"/>
        <v>#DIV/0!</v>
      </c>
      <c r="V21" s="198">
        <v>-6</v>
      </c>
      <c r="W21" s="68"/>
      <c r="X21" s="166">
        <f>'-6'!B2</f>
        <v>3504.7482110000001</v>
      </c>
      <c r="Y21" s="167">
        <f t="shared" si="8"/>
        <v>0</v>
      </c>
      <c r="AA21" s="16">
        <f t="shared" si="9"/>
        <v>7009.4964220000002</v>
      </c>
    </row>
    <row r="22" spans="1:27" ht="15.75" thickBot="1" x14ac:dyDescent="0.3">
      <c r="A22" s="23" t="s">
        <v>49</v>
      </c>
      <c r="B22" s="27">
        <f>VLOOKUP($B$5,GEOMETRIA,HLOOKUP($A22,CNR!$A$1:$AX$2,2,FALSE),FALSE)</f>
        <v>1</v>
      </c>
      <c r="D22" s="105" t="s">
        <v>54</v>
      </c>
      <c r="E22" s="2" t="s">
        <v>972</v>
      </c>
      <c r="F22" s="3" t="str">
        <f t="shared" si="0"/>
        <v>- Con bitume modificato hard per metro cubo reso e per spessore superiore a cm 3</v>
      </c>
      <c r="G22" s="2" t="s">
        <v>28</v>
      </c>
      <c r="H22" s="2" t="s">
        <v>21</v>
      </c>
      <c r="I22" s="4">
        <f t="shared" si="13"/>
        <v>2</v>
      </c>
      <c r="J22" s="5">
        <f>IF(B47&gt;0,B6+B48,B6+B8*B27)</f>
        <v>19.5</v>
      </c>
      <c r="K22" s="5">
        <f>B27</f>
        <v>0</v>
      </c>
      <c r="L22" s="5">
        <f t="shared" si="14"/>
        <v>0</v>
      </c>
      <c r="M22" s="2" t="str">
        <f t="shared" si="15"/>
        <v>MC</v>
      </c>
      <c r="N22" s="6">
        <f t="shared" si="16"/>
        <v>173.44</v>
      </c>
      <c r="O22" s="7">
        <f t="shared" si="11"/>
        <v>0</v>
      </c>
      <c r="P22" s="13">
        <f t="shared" si="12"/>
        <v>0</v>
      </c>
      <c r="R22" s="157">
        <f>'-12'!L22*$W$27+'-11'!L22*$W$26+'-10'!L22*$W$25+'-9'!L22*$W$24+'-8'!L22*$W$23+'-7'!L22*$W$22+'-6'!L22*$W$21+'-5'!L22*$W$20+'-4'!L22*$W$19+'-3'!L22*$W$18+'-2'!L22*$W$17+'-1'!L22*$W$16+'0'!L22*$W$15+'1'!L22*$W$14+'2'!L22*$W$13+'3'!L22*$W$12+'4'!L22*$W$11+'5'!L22*$W$10+'6'!L22*$W$9+'7'!L22*$W$8+'8'!L22*$W$7+'9'!L22*$W$6+'10'!L22*$W$5+'11'!L22*$W$4+'12'!L22*$W$3</f>
        <v>0</v>
      </c>
      <c r="S22" s="158">
        <f t="shared" si="10"/>
        <v>0</v>
      </c>
      <c r="T22" s="159" t="e">
        <f t="shared" si="6"/>
        <v>#DIV/0!</v>
      </c>
      <c r="V22" s="198">
        <v>-7</v>
      </c>
      <c r="W22" s="68"/>
      <c r="X22" s="166">
        <f>'-7'!B2</f>
        <v>3682.0582110000005</v>
      </c>
      <c r="Y22" s="167">
        <f t="shared" si="8"/>
        <v>0</v>
      </c>
      <c r="AA22" s="16">
        <f t="shared" si="9"/>
        <v>7364.116422000001</v>
      </c>
    </row>
    <row r="23" spans="1:27" x14ac:dyDescent="0.25">
      <c r="A23" s="51" t="s">
        <v>50</v>
      </c>
      <c r="B23" s="52">
        <f>VLOOKUP($B$5,GEOMETRIA,HLOOKUP($A23,CNR!$A$1:$AX$2,2,FALSE),FALSE)</f>
        <v>0.3</v>
      </c>
      <c r="D23" s="105" t="s">
        <v>3315</v>
      </c>
      <c r="E23" s="2" t="s">
        <v>999</v>
      </c>
      <c r="F23" s="3" t="str">
        <f t="shared" si="0"/>
        <v>- Con bitume modificato hard per uno spessore di cm 4</v>
      </c>
      <c r="G23" s="2" t="s">
        <v>28</v>
      </c>
      <c r="H23" s="2" t="s">
        <v>21</v>
      </c>
      <c r="I23" s="4">
        <f t="shared" si="13"/>
        <v>2</v>
      </c>
      <c r="J23" s="5">
        <f>IF(B47&gt;0,B6+B48,B6+B8*B28)</f>
        <v>19.579999999999998</v>
      </c>
      <c r="K23" s="12"/>
      <c r="L23" s="5">
        <f>IF(B28&gt;0,I23*J23,0)</f>
        <v>39.159999999999997</v>
      </c>
      <c r="M23" s="2" t="str">
        <f t="shared" si="15"/>
        <v>MQ</v>
      </c>
      <c r="N23" s="6">
        <f t="shared" si="16"/>
        <v>9.7799999999999994</v>
      </c>
      <c r="O23" s="7">
        <f t="shared" si="11"/>
        <v>382.98479999999995</v>
      </c>
      <c r="P23" s="13">
        <f t="shared" si="12"/>
        <v>4.7247014647179356E-2</v>
      </c>
      <c r="R23" s="157">
        <f>'-12'!L23*$W$27+'-11'!L23*$W$26+'-10'!L23*$W$25+'-9'!L23*$W$24+'-8'!L23*$W$23+'-7'!L23*$W$22+'-6'!L23*$W$21+'-5'!L23*$W$20+'-4'!L23*$W$19+'-3'!L23*$W$18+'-2'!L23*$W$17+'-1'!L23*$W$16+'0'!L23*$W$15+'1'!L23*$W$14+'2'!L23*$W$13+'3'!L23*$W$12+'4'!L23*$W$11+'5'!L23*$W$10+'6'!L23*$W$9+'7'!L23*$W$8+'8'!L23*$W$7+'9'!L23*$W$6+'10'!L23*$W$5+'11'!L23*$W$4+'12'!L23*$W$3</f>
        <v>0</v>
      </c>
      <c r="S23" s="158">
        <f t="shared" si="10"/>
        <v>0</v>
      </c>
      <c r="T23" s="159" t="e">
        <f t="shared" si="6"/>
        <v>#DIV/0!</v>
      </c>
      <c r="V23" s="198">
        <v>-8</v>
      </c>
      <c r="W23" s="68"/>
      <c r="X23" s="166">
        <f>'-8'!B2</f>
        <v>3866.6682110000002</v>
      </c>
      <c r="Y23" s="167">
        <f t="shared" si="8"/>
        <v>0</v>
      </c>
      <c r="AA23" s="16">
        <f t="shared" si="9"/>
        <v>7733.3364220000003</v>
      </c>
    </row>
    <row r="24" spans="1:27" x14ac:dyDescent="0.25">
      <c r="A24" s="53" t="s">
        <v>51</v>
      </c>
      <c r="B24" s="54">
        <f>VLOOKUP($B$5,GEOMETRIA,HLOOKUP($A24,CNR!$A$1:$AX$2,2,FALSE),FALSE)</f>
        <v>0.15</v>
      </c>
      <c r="D24" s="105" t="s">
        <v>59</v>
      </c>
      <c r="E24" s="2" t="s">
        <v>1008</v>
      </c>
      <c r="F24" s="3" t="str">
        <f t="shared" si="0"/>
        <v>- In emulsione bituminosa non modificata</v>
      </c>
      <c r="G24" s="2" t="s">
        <v>28</v>
      </c>
      <c r="H24" s="2" t="s">
        <v>21</v>
      </c>
      <c r="I24" s="4">
        <f t="shared" si="13"/>
        <v>2</v>
      </c>
      <c r="J24" s="5">
        <f>J23</f>
        <v>19.579999999999998</v>
      </c>
      <c r="K24" s="12"/>
      <c r="L24" s="5">
        <f>L23</f>
        <v>39.159999999999997</v>
      </c>
      <c r="M24" s="2" t="str">
        <f t="shared" si="15"/>
        <v>MQ</v>
      </c>
      <c r="N24" s="6">
        <f t="shared" si="16"/>
        <v>0.8</v>
      </c>
      <c r="O24" s="7">
        <f t="shared" si="11"/>
        <v>31.327999999999999</v>
      </c>
      <c r="P24" s="13">
        <f t="shared" si="12"/>
        <v>3.8647864742069006E-3</v>
      </c>
      <c r="R24" s="157">
        <f>'-12'!L24*$W$27+'-11'!L24*$W$26+'-10'!L24*$W$25+'-9'!L24*$W$24+'-8'!L24*$W$23+'-7'!L24*$W$22+'-6'!L24*$W$21+'-5'!L24*$W$20+'-4'!L24*$W$19+'-3'!L24*$W$18+'-2'!L24*$W$17+'-1'!L24*$W$16+'0'!L24*$W$15+'1'!L24*$W$14+'2'!L24*$W$13+'3'!L24*$W$12+'4'!L24*$W$11+'5'!L24*$W$10+'6'!L24*$W$9+'7'!L24*$W$8+'8'!L24*$W$7+'9'!L24*$W$6+'10'!L24*$W$5+'11'!L24*$W$4+'12'!L24*$W$3</f>
        <v>0</v>
      </c>
      <c r="S24" s="158">
        <f t="shared" si="10"/>
        <v>0</v>
      </c>
      <c r="T24" s="159" t="e">
        <f t="shared" si="6"/>
        <v>#DIV/0!</v>
      </c>
      <c r="V24" s="198">
        <v>-9</v>
      </c>
      <c r="W24" s="68"/>
      <c r="X24" s="166">
        <f>'-9'!B2</f>
        <v>4058.578211</v>
      </c>
      <c r="Y24" s="167">
        <f t="shared" si="8"/>
        <v>0</v>
      </c>
      <c r="AA24" s="16">
        <f t="shared" si="9"/>
        <v>8117.156422</v>
      </c>
    </row>
    <row r="25" spans="1:27" x14ac:dyDescent="0.25">
      <c r="A25" s="53" t="s">
        <v>52</v>
      </c>
      <c r="B25" s="54">
        <f>VLOOKUP($B$5,GEOMETRIA,HLOOKUP($A25,CNR!$A$1:$AX$2,2,FALSE),FALSE)</f>
        <v>0.12</v>
      </c>
      <c r="D25" s="106" t="s">
        <v>87</v>
      </c>
      <c r="E25" s="2" t="s">
        <v>192</v>
      </c>
      <c r="F25" s="3" t="str">
        <f t="shared" si="0"/>
        <v>- Dai depositi dell'amministrazione</v>
      </c>
      <c r="G25" s="2" t="s">
        <v>28</v>
      </c>
      <c r="H25" s="2" t="s">
        <v>13</v>
      </c>
      <c r="I25" s="4">
        <f t="shared" si="13"/>
        <v>2</v>
      </c>
      <c r="J25" s="5">
        <f>IF(B47&gt;0,ABS(B3)/COS(ATAN(B16))+B10,IF(B3&gt;0,(2*(B3-B29)/COS(ATAN(B16))+((B29+B11)*(B10+(B29+B11)*B16/2)-B29*B29/2)*2/B30+B9*B29/B30+(IF(B3&gt;B19,2*B18,0))+IF(B13&gt;0,((3.14*(B13/2-B6-B15)^2*B3)/B7/B30),0)),((K15+B29-B30)+(K16-B30))*2*+B17+B9*B29/B30+IF(B29-B3&gt;B19,2*B18,0)+2*B10/B30))</f>
        <v>21.869101138497758</v>
      </c>
      <c r="K25" s="5">
        <f>B30</f>
        <v>0.3</v>
      </c>
      <c r="L25" s="5">
        <f>I25*J25*K25</f>
        <v>13.121460683098654</v>
      </c>
      <c r="M25" s="2" t="str">
        <f t="shared" si="15"/>
        <v>MC</v>
      </c>
      <c r="N25" s="6">
        <f t="shared" si="16"/>
        <v>4.17</v>
      </c>
      <c r="O25" s="7">
        <f t="shared" si="11"/>
        <v>54.716491048521384</v>
      </c>
      <c r="P25" s="13">
        <f t="shared" si="12"/>
        <v>6.7501134614526429E-3</v>
      </c>
      <c r="R25" s="157">
        <f>'-12'!L25*$W$27+'-11'!L25*$W$26+'-10'!L25*$W$25+'-9'!L25*$W$24+'-8'!L25*$W$23+'-7'!L25*$W$22+'-6'!L25*$W$21+'-5'!L25*$W$20+'-4'!L25*$W$19+'-3'!L25*$W$18+'-2'!L25*$W$17+'-1'!L25*$W$16+'0'!L25*$W$15+'1'!L25*$W$14+'2'!L25*$W$13+'3'!L25*$W$12+'4'!L25*$W$11+'5'!L25*$W$10+'6'!L25*$W$9+'7'!L25*$W$8+'8'!L25*$W$7+'9'!L25*$W$6+'10'!L25*$W$5+'11'!L25*$W$4+'12'!L25*$W$3</f>
        <v>0</v>
      </c>
      <c r="S25" s="158">
        <f t="shared" si="10"/>
        <v>0</v>
      </c>
      <c r="T25" s="159" t="e">
        <f t="shared" si="6"/>
        <v>#DIV/0!</v>
      </c>
      <c r="V25" s="199">
        <v>-10</v>
      </c>
      <c r="W25" s="69"/>
      <c r="X25" s="168">
        <f>'-10'!B2</f>
        <v>4257.788211</v>
      </c>
      <c r="Y25" s="169">
        <f t="shared" si="8"/>
        <v>0</v>
      </c>
      <c r="AA25" s="16">
        <f t="shared" si="9"/>
        <v>8515.5764220000001</v>
      </c>
    </row>
    <row r="26" spans="1:27" x14ac:dyDescent="0.25">
      <c r="A26" s="53" t="s">
        <v>53</v>
      </c>
      <c r="B26" s="54">
        <f>VLOOKUP($B$5,GEOMETRIA,HLOOKUP($A26,CNR!$A$1:$AX$2,2,FALSE),FALSE)</f>
        <v>0.06</v>
      </c>
      <c r="D26" s="105" t="s">
        <v>69</v>
      </c>
      <c r="E26" s="2" t="s">
        <v>202</v>
      </c>
      <c r="F26" s="3" t="str">
        <f>IF(E26="","",VLOOKUP(E26,EPU,2,FALSE))</f>
        <v>- Compresa configurazione delle scarpate e profilatura dei cigli</v>
      </c>
      <c r="G26" s="2" t="s">
        <v>28</v>
      </c>
      <c r="H26" s="2" t="s">
        <v>13</v>
      </c>
      <c r="I26" s="48" t="s">
        <v>85</v>
      </c>
      <c r="J26" s="49"/>
      <c r="K26" s="50"/>
      <c r="L26" s="5">
        <f>L25</f>
        <v>13.121460683098654</v>
      </c>
      <c r="M26" s="2" t="str">
        <f t="shared" si="15"/>
        <v>MC</v>
      </c>
      <c r="N26" s="6">
        <f t="shared" si="16"/>
        <v>0.87</v>
      </c>
      <c r="O26" s="7">
        <f t="shared" si="11"/>
        <v>11.41567079429583</v>
      </c>
      <c r="P26" s="13">
        <f t="shared" si="12"/>
        <v>1.408297053108825E-3</v>
      </c>
      <c r="R26" s="157">
        <f>'-12'!L26*$W$27+'-11'!L26*$W$26+'-10'!L26*$W$25+'-9'!L26*$W$24+'-8'!L26*$W$23+'-7'!L26*$W$22+'-6'!L26*$W$21+'-5'!L26*$W$20+'-4'!L26*$W$19+'-3'!L26*$W$18+'-2'!L26*$W$17+'-1'!L26*$W$16+'0'!L26*$W$15+'1'!L26*$W$14+'2'!L26*$W$13+'3'!L26*$W$12+'4'!L26*$W$11+'5'!L26*$W$10+'6'!L26*$W$9+'7'!L26*$W$8+'8'!L26*$W$7+'9'!L26*$W$6+'10'!L26*$W$5+'11'!L26*$W$4+'12'!L26*$W$3</f>
        <v>0</v>
      </c>
      <c r="S26" s="158">
        <f t="shared" si="10"/>
        <v>0</v>
      </c>
      <c r="T26" s="159" t="e">
        <f t="shared" si="6"/>
        <v>#DIV/0!</v>
      </c>
      <c r="V26" s="199">
        <v>-11</v>
      </c>
      <c r="W26" s="69"/>
      <c r="X26" s="168">
        <f>'-11'!B2</f>
        <v>4464.2982110000003</v>
      </c>
      <c r="Y26" s="169">
        <f>X26*W26</f>
        <v>0</v>
      </c>
      <c r="AA26" s="16">
        <f t="shared" ref="AA26:AA27" si="17">X26*$B$4</f>
        <v>8928.5964220000005</v>
      </c>
    </row>
    <row r="27" spans="1:27" ht="15.75" thickBot="1" x14ac:dyDescent="0.3">
      <c r="A27" s="53" t="s">
        <v>54</v>
      </c>
      <c r="B27" s="54">
        <f>VLOOKUP($B$5,GEOMETRIA,HLOOKUP($A27,CNR!$A$1:$AX$2,2,FALSE),FALSE)</f>
        <v>0</v>
      </c>
      <c r="D27" s="106" t="s">
        <v>91</v>
      </c>
      <c r="E27" s="2" t="s">
        <v>1131</v>
      </c>
      <c r="F27" s="3" t="str">
        <f>IF(E27="","",VLOOKUP(E27,EPU,2,FALSE))</f>
        <v>- Con miscuglio di semi di prato</v>
      </c>
      <c r="G27" s="2" t="s">
        <v>28</v>
      </c>
      <c r="H27" s="2" t="s">
        <v>13</v>
      </c>
      <c r="I27" s="4">
        <f>$B$7</f>
        <v>2</v>
      </c>
      <c r="J27" s="5">
        <f>IF(B47&gt;0,ABS(B3)/COS(ATAN(B16))+B10,IF(B3&gt;0,(2*(B3-B29)/COS(ATAN(B16))+((B29+B11)*(B10+(B29+B11)*B16/2)-B29*B29/2)*2/B30+B9*B29/B30+(IF(B3&gt;B19,2*B18,0))),((K15+B29-B30)+(K16-B30))*2*+B17+B9*B29/B30+IF(B29-B3&gt;B19,2*B18,0)+2*B10/B30))</f>
        <v>21.869101138497758</v>
      </c>
      <c r="K27" s="20"/>
      <c r="L27" s="5">
        <f t="shared" ref="L27:L34" si="18">I27*J27</f>
        <v>43.738202276995516</v>
      </c>
      <c r="M27" s="2" t="str">
        <f t="shared" si="15"/>
        <v>MQ</v>
      </c>
      <c r="N27" s="6">
        <f t="shared" si="16"/>
        <v>1.26</v>
      </c>
      <c r="O27" s="7">
        <f t="shared" si="11"/>
        <v>55.110134869014352</v>
      </c>
      <c r="P27" s="13">
        <f t="shared" si="12"/>
        <v>6.7986754288012242E-3</v>
      </c>
      <c r="R27" s="157">
        <f>'-12'!L27*$W$27+'-11'!L27*$W$26+'-10'!L27*$W$25+'-9'!L27*$W$24+'-8'!L27*$W$23+'-7'!L27*$W$22+'-6'!L27*$W$21+'-5'!L27*$W$20+'-4'!L27*$W$19+'-3'!L27*$W$18+'-2'!L27*$W$17+'-1'!L27*$W$16+'0'!L27*$W$15+'1'!L27*$W$14+'2'!L27*$W$13+'3'!L27*$W$12+'4'!L27*$W$11+'5'!L27*$W$10+'6'!L27*$W$9+'7'!L27*$W$8+'8'!L27*$W$7+'9'!L27*$W$6+'10'!L27*$W$5+'11'!L27*$W$4+'12'!L27*$W$3</f>
        <v>0</v>
      </c>
      <c r="S27" s="158">
        <f t="shared" si="10"/>
        <v>0</v>
      </c>
      <c r="T27" s="159" t="e">
        <f t="shared" si="6"/>
        <v>#DIV/0!</v>
      </c>
      <c r="V27" s="199">
        <v>-12</v>
      </c>
      <c r="W27" s="69"/>
      <c r="X27" s="168">
        <f>'-12'!B2</f>
        <v>4678.1082109999998</v>
      </c>
      <c r="Y27" s="169">
        <f>X27*W27</f>
        <v>0</v>
      </c>
      <c r="AA27" s="16">
        <f t="shared" si="17"/>
        <v>9356.2164219999995</v>
      </c>
    </row>
    <row r="28" spans="1:27" ht="15.75" thickBot="1" x14ac:dyDescent="0.3">
      <c r="A28" s="53" t="s">
        <v>55</v>
      </c>
      <c r="B28" s="54">
        <f>VLOOKUP($B$5,GEOMETRIA,HLOOKUP($A28,CNR!$A$1:$AX$2,2,FALSE),FALSE)</f>
        <v>0.04</v>
      </c>
      <c r="D28" s="105" t="s">
        <v>61</v>
      </c>
      <c r="E28" s="2" t="s">
        <v>1089</v>
      </c>
      <c r="F28" s="3" t="str">
        <f t="shared" si="0"/>
        <v>- Recinzione stradale di sicurezza di H nominale 1.20 m</v>
      </c>
      <c r="G28" s="2" t="s">
        <v>28</v>
      </c>
      <c r="H28" s="2" t="s">
        <v>20</v>
      </c>
      <c r="I28" s="4">
        <f>IF(B22&gt;0,$B$7,0)</f>
        <v>2</v>
      </c>
      <c r="J28" s="5">
        <v>2</v>
      </c>
      <c r="K28" s="22"/>
      <c r="L28" s="5">
        <f t="shared" si="18"/>
        <v>4</v>
      </c>
      <c r="M28" s="2" t="str">
        <f t="shared" ref="M28:M34" si="19">IF(E28="","",VLOOKUP(E28,EPU,3,FALSE))</f>
        <v>ML</v>
      </c>
      <c r="N28" s="6">
        <f t="shared" ref="N28:N34" si="20">IF(E28="","",VLOOKUP(E28,EPU,4,FALSE))</f>
        <v>29.86</v>
      </c>
      <c r="O28" s="7">
        <f t="shared" si="11"/>
        <v>119.44</v>
      </c>
      <c r="P28" s="13">
        <f t="shared" si="12"/>
        <v>1.4734745163408842E-2</v>
      </c>
      <c r="R28" s="157">
        <f>'-12'!L28*$W$27+'-11'!L28*$W$26+'-10'!L28*$W$25+'-9'!L28*$W$24+'-8'!L28*$W$23+'-7'!L28*$W$22+'-6'!L28*$W$21+'-5'!L28*$W$20+'-4'!L28*$W$19+'-3'!L28*$W$18+'-2'!L28*$W$17+'-1'!L28*$W$16+'0'!L28*$W$15+'1'!L28*$W$14+'2'!L28*$W$13+'3'!L28*$W$12+'4'!L28*$W$11+'5'!L28*$W$10+'6'!L28*$W$9+'7'!L28*$W$8+'8'!L28*$W$7+'9'!L28*$W$6+'10'!L28*$W$5+'11'!L28*$W$4+'12'!L28*$W$3</f>
        <v>0</v>
      </c>
      <c r="S28" s="158">
        <f t="shared" si="10"/>
        <v>0</v>
      </c>
      <c r="T28" s="159" t="e">
        <f t="shared" si="6"/>
        <v>#DIV/0!</v>
      </c>
      <c r="V28" s="171"/>
      <c r="W28" s="151">
        <f>SUM(W3:W27)</f>
        <v>0</v>
      </c>
      <c r="X28" s="170" t="e">
        <f>Y28/W28</f>
        <v>#DIV/0!</v>
      </c>
      <c r="Y28" s="172">
        <f>SUM(Y3:Y27)</f>
        <v>0</v>
      </c>
    </row>
    <row r="29" spans="1:27" ht="15.75" thickBot="1" x14ac:dyDescent="0.3">
      <c r="A29" s="17" t="s">
        <v>21</v>
      </c>
      <c r="B29" s="19">
        <f>VLOOKUP($B$5,GEOMETRIA,HLOOKUP($A29,CNR!$A$1:$AX$2,2,FALSE),FALSE)</f>
        <v>0.66999999999999993</v>
      </c>
      <c r="D29" s="106" t="s">
        <v>92</v>
      </c>
      <c r="E29" s="2" t="s">
        <v>1222</v>
      </c>
      <c r="F29" s="3" t="str">
        <f t="shared" ref="F29:F35" si="21">IF(E29="","",VLOOKUP(E29,EPU,2,FALSE))</f>
        <v>- Bordo laterale</v>
      </c>
      <c r="G29" s="2" t="s">
        <v>28</v>
      </c>
      <c r="H29" s="2" t="s">
        <v>22</v>
      </c>
      <c r="I29" s="4">
        <f>$B$7+2*B14*(B13/2-B6)</f>
        <v>2</v>
      </c>
      <c r="J29" s="5">
        <f>IF($B$3&lt;1.5,0,B37)</f>
        <v>0</v>
      </c>
      <c r="K29" s="22"/>
      <c r="L29" s="5">
        <f t="shared" si="18"/>
        <v>0</v>
      </c>
      <c r="M29" s="2" t="str">
        <f t="shared" si="19"/>
        <v>ML</v>
      </c>
      <c r="N29" s="6">
        <f t="shared" si="20"/>
        <v>58.29</v>
      </c>
      <c r="O29" s="7">
        <f t="shared" si="11"/>
        <v>0</v>
      </c>
      <c r="P29" s="13">
        <f t="shared" si="12"/>
        <v>0</v>
      </c>
      <c r="R29" s="157">
        <f>'-12'!L29*$W$27+'-11'!L29*$W$26+'-10'!L29*$W$25+'-9'!L29*$W$24+'-8'!L29*$W$23+'-7'!L29*$W$22+'-6'!L29*$W$21+'-5'!L29*$W$20+'-4'!L29*$W$19+'-3'!L29*$W$18+'-2'!L29*$W$17+'-1'!L29*$W$16+'0'!L29*$W$15+'1'!L29*$W$14+'2'!L29*$W$13+'3'!L29*$W$12+'4'!L29*$W$11+'5'!L29*$W$10+'6'!L29*$W$9+'7'!L29*$W$8+'8'!L29*$W$7+'9'!L29*$W$6+'10'!L29*$W$5+'11'!L29*$W$4+'12'!L29*$W$3</f>
        <v>0</v>
      </c>
      <c r="S29" s="158">
        <f t="shared" si="10"/>
        <v>0</v>
      </c>
      <c r="T29" s="159" t="e">
        <f t="shared" si="6"/>
        <v>#DIV/0!</v>
      </c>
    </row>
    <row r="30" spans="1:27" ht="15.75" thickBot="1" x14ac:dyDescent="0.3">
      <c r="A30" s="56" t="s">
        <v>86</v>
      </c>
      <c r="B30" s="27">
        <f>VLOOKUP($B$5,GEOMETRIA,HLOOKUP($A30,CNR!$A$1:$AX$2,2,FALSE),FALSE)</f>
        <v>0.3</v>
      </c>
      <c r="D30" s="106" t="s">
        <v>80</v>
      </c>
      <c r="E30" s="2" t="s">
        <v>1227</v>
      </c>
      <c r="F30" s="3" t="str">
        <f t="shared" si="21"/>
        <v>- Bordo laterale nastro e paletti o muretto</v>
      </c>
      <c r="G30" s="2" t="s">
        <v>28</v>
      </c>
      <c r="H30" s="2" t="s">
        <v>22</v>
      </c>
      <c r="I30" s="4">
        <f>$B$7+2*B14*(B13/2-B6)</f>
        <v>2</v>
      </c>
      <c r="J30" s="5">
        <f>IF($B$3&lt;1.5,0,B38)</f>
        <v>0</v>
      </c>
      <c r="K30" s="22"/>
      <c r="L30" s="5">
        <f t="shared" si="18"/>
        <v>0</v>
      </c>
      <c r="M30" s="2" t="str">
        <f t="shared" si="19"/>
        <v>ML</v>
      </c>
      <c r="N30" s="6">
        <f t="shared" si="20"/>
        <v>100.61</v>
      </c>
      <c r="O30" s="7">
        <f t="shared" si="11"/>
        <v>0</v>
      </c>
      <c r="P30" s="13">
        <f t="shared" si="12"/>
        <v>0</v>
      </c>
      <c r="R30" s="157">
        <f>'-12'!L30*$W$27+'-11'!L30*$W$26+'-10'!L30*$W$25+'-9'!L30*$W$24+'-8'!L30*$W$23+'-7'!L30*$W$22+'-6'!L30*$W$21+'-5'!L30*$W$20+'-4'!L30*$W$19+'-3'!L30*$W$18+'-2'!L30*$W$17+'-1'!L30*$W$16+'0'!L30*$W$15+'1'!L30*$W$14+'2'!L30*$W$13+'3'!L30*$W$12+'4'!L30*$W$11+'5'!L30*$W$10+'6'!L30*$W$9+'7'!L30*$W$8+'8'!L30*$W$7+'9'!L30*$W$6+'10'!L30*$W$5+'11'!L30*$W$4+'12'!L30*$W$3</f>
        <v>0</v>
      </c>
      <c r="S30" s="158">
        <f t="shared" si="10"/>
        <v>0</v>
      </c>
      <c r="T30" s="159" t="e">
        <f t="shared" si="6"/>
        <v>#DIV/0!</v>
      </c>
      <c r="V30" s="200" t="str">
        <f>CNR!B28</f>
        <v>STIMA PARAMETRICA 10.1 - E.B. - 2017/12/01 - E.P. ACP 2015</v>
      </c>
      <c r="W30" s="203"/>
      <c r="X30" s="203"/>
      <c r="Y30" s="203"/>
      <c r="Z30" s="203"/>
      <c r="AA30" s="204"/>
    </row>
    <row r="31" spans="1:27" x14ac:dyDescent="0.25">
      <c r="A31" s="56" t="s">
        <v>56</v>
      </c>
      <c r="B31" s="27">
        <f>VLOOKUP($B$5,GEOMETRIA,HLOOKUP($A31,CNR!$A$1:$AX$2,2,FALSE),FALSE)</f>
        <v>0.3</v>
      </c>
      <c r="D31" s="106" t="s">
        <v>99</v>
      </c>
      <c r="E31" s="55" t="s">
        <v>1240</v>
      </c>
      <c r="F31" s="3" t="str">
        <f t="shared" si="21"/>
        <v>- Bordo laterale nastro e paletti</v>
      </c>
      <c r="G31" s="2" t="s">
        <v>28</v>
      </c>
      <c r="H31" s="2" t="s">
        <v>22</v>
      </c>
      <c r="I31" s="4">
        <f>$B$7+2*B14*(B13/2-B6)</f>
        <v>2</v>
      </c>
      <c r="J31" s="5">
        <f>IF($B$3&lt;1.5,0,B39)</f>
        <v>2</v>
      </c>
      <c r="K31" s="22"/>
      <c r="L31" s="5">
        <f t="shared" si="18"/>
        <v>4</v>
      </c>
      <c r="M31" s="2" t="str">
        <f t="shared" si="19"/>
        <v>ML</v>
      </c>
      <c r="N31" s="6">
        <f t="shared" si="20"/>
        <v>143.21</v>
      </c>
      <c r="O31" s="7">
        <f t="shared" si="11"/>
        <v>572.84</v>
      </c>
      <c r="P31" s="13">
        <f t="shared" si="12"/>
        <v>7.0668548387534516E-2</v>
      </c>
      <c r="R31" s="157">
        <f>'-12'!L31*$W$27+'-11'!L31*$W$26+'-10'!L31*$W$25+'-9'!L31*$W$24+'-8'!L31*$W$23+'-7'!L31*$W$22+'-6'!L31*$W$21+'-5'!L31*$W$20+'-4'!L31*$W$19+'-3'!L31*$W$18+'-2'!L31*$W$17+'-1'!L31*$W$16+'0'!L31*$W$15+'1'!L31*$W$14+'2'!L31*$W$13+'3'!L31*$W$12+'4'!L31*$W$11+'5'!L31*$W$10+'6'!L31*$W$9+'7'!L31*$W$8+'8'!L31*$W$7+'9'!L31*$W$6+'10'!L31*$W$5+'11'!L31*$W$4+'12'!L31*$W$3</f>
        <v>0</v>
      </c>
      <c r="S31" s="158">
        <f t="shared" si="10"/>
        <v>0</v>
      </c>
      <c r="T31" s="159" t="e">
        <f t="shared" ref="T31:T52" si="22">S31/$S$61</f>
        <v>#DIV/0!</v>
      </c>
    </row>
    <row r="32" spans="1:27" x14ac:dyDescent="0.25">
      <c r="A32" s="56" t="s">
        <v>57</v>
      </c>
      <c r="B32" s="27">
        <f>VLOOKUP($B$5,GEOMETRIA,HLOOKUP($A32,CNR!$A$1:$AX$2,2,FALSE),FALSE)</f>
        <v>0.5</v>
      </c>
      <c r="D32" s="106" t="s">
        <v>100</v>
      </c>
      <c r="E32" s="55" t="s">
        <v>1251</v>
      </c>
      <c r="F32" s="3" t="str">
        <f t="shared" si="21"/>
        <v>- Bordo ponte nastro e paletti</v>
      </c>
      <c r="G32" s="2" t="s">
        <v>28</v>
      </c>
      <c r="H32" s="2" t="s">
        <v>22</v>
      </c>
      <c r="I32" s="4">
        <f>$B$7+2*B14*(B13/2-B6)</f>
        <v>2</v>
      </c>
      <c r="J32" s="5">
        <f>IF($B$3&lt;1.5,0,B40)</f>
        <v>0</v>
      </c>
      <c r="K32" s="22"/>
      <c r="L32" s="5">
        <f t="shared" si="18"/>
        <v>0</v>
      </c>
      <c r="M32" s="2" t="str">
        <f t="shared" si="19"/>
        <v>ML</v>
      </c>
      <c r="N32" s="6">
        <f t="shared" si="20"/>
        <v>247.55</v>
      </c>
      <c r="O32" s="7">
        <f t="shared" si="11"/>
        <v>0</v>
      </c>
      <c r="P32" s="13">
        <f t="shared" si="12"/>
        <v>0</v>
      </c>
      <c r="R32" s="157">
        <f>'-12'!L32*$W$27+'-11'!L32*$W$26+'-10'!L32*$W$25+'-9'!L32*$W$24+'-8'!L32*$W$23+'-7'!L32*$W$22+'-6'!L32*$W$21+'-5'!L32*$W$20+'-4'!L32*$W$19+'-3'!L32*$W$18+'-2'!L32*$W$17+'-1'!L32*$W$16+'0'!L32*$W$15+'1'!L32*$W$14+'2'!L32*$W$13+'3'!L32*$W$12+'4'!L32*$W$11+'5'!L32*$W$10+'6'!L32*$W$9+'7'!L32*$W$8+'8'!L32*$W$7+'9'!L32*$W$6+'10'!L32*$W$5+'11'!L32*$W$4+'12'!L32*$W$3</f>
        <v>0</v>
      </c>
      <c r="S32" s="158">
        <f t="shared" si="10"/>
        <v>0</v>
      </c>
      <c r="T32" s="159" t="e">
        <f t="shared" si="22"/>
        <v>#DIV/0!</v>
      </c>
    </row>
    <row r="33" spans="1:20" x14ac:dyDescent="0.25">
      <c r="A33" s="56" t="s">
        <v>58</v>
      </c>
      <c r="B33" s="27">
        <f>VLOOKUP($B$5,GEOMETRIA,HLOOKUP($A33,CNR!$A$1:$AX$2,2,FALSE),FALSE)</f>
        <v>1</v>
      </c>
      <c r="D33" s="106" t="s">
        <v>101</v>
      </c>
      <c r="E33" s="55" t="s">
        <v>1249</v>
      </c>
      <c r="F33" s="3" t="str">
        <f t="shared" si="21"/>
        <v>- Spartitraffico monofilare</v>
      </c>
      <c r="G33" s="2" t="s">
        <v>28</v>
      </c>
      <c r="H33" s="2" t="s">
        <v>22</v>
      </c>
      <c r="I33" s="4">
        <f>$B$7</f>
        <v>2</v>
      </c>
      <c r="J33" s="5">
        <f t="shared" ref="J33:J38" si="23">B41</f>
        <v>0</v>
      </c>
      <c r="K33" s="22"/>
      <c r="L33" s="5">
        <f t="shared" si="18"/>
        <v>0</v>
      </c>
      <c r="M33" s="2" t="str">
        <f t="shared" si="19"/>
        <v>ML</v>
      </c>
      <c r="N33" s="6">
        <f t="shared" si="20"/>
        <v>184.14</v>
      </c>
      <c r="O33" s="7">
        <f t="shared" si="11"/>
        <v>0</v>
      </c>
      <c r="P33" s="13">
        <f t="shared" si="12"/>
        <v>0</v>
      </c>
      <c r="R33" s="157">
        <f>'-12'!L33*$W$27+'-11'!L33*$W$26+'-10'!L33*$W$25+'-9'!L33*$W$24+'-8'!L33*$W$23+'-7'!L33*$W$22+'-6'!L33*$W$21+'-5'!L33*$W$20+'-4'!L33*$W$19+'-3'!L33*$W$18+'-2'!L33*$W$17+'-1'!L33*$W$16+'0'!L33*$W$15+'1'!L33*$W$14+'2'!L33*$W$13+'3'!L33*$W$12+'4'!L33*$W$11+'5'!L33*$W$10+'6'!L33*$W$9+'7'!L33*$W$8+'8'!L33*$W$7+'9'!L33*$W$6+'10'!L33*$W$5+'11'!L33*$W$4+'12'!L33*$W$3</f>
        <v>0</v>
      </c>
      <c r="S33" s="158">
        <f t="shared" si="10"/>
        <v>0</v>
      </c>
      <c r="T33" s="159" t="e">
        <f t="shared" si="22"/>
        <v>#DIV/0!</v>
      </c>
    </row>
    <row r="34" spans="1:20" x14ac:dyDescent="0.25">
      <c r="A34" s="56" t="s">
        <v>93</v>
      </c>
      <c r="B34" s="27">
        <f>VLOOKUP($B$5,GEOMETRIA,HLOOKUP($A34,CNR!$A$1:$AX$2,2,FALSE),FALSE)</f>
        <v>1</v>
      </c>
      <c r="D34" s="106" t="s">
        <v>3316</v>
      </c>
      <c r="E34" s="55" t="s">
        <v>1257</v>
      </c>
      <c r="F34" s="3" t="str">
        <f t="shared" si="21"/>
        <v>MURETTO DEVIATORE RIGIDO REDIRETTIVO</v>
      </c>
      <c r="G34" s="2" t="s">
        <v>28</v>
      </c>
      <c r="H34" s="2" t="s">
        <v>22</v>
      </c>
      <c r="I34" s="4">
        <f>$B$7</f>
        <v>2</v>
      </c>
      <c r="J34" s="5">
        <f t="shared" si="23"/>
        <v>1</v>
      </c>
      <c r="K34" s="22"/>
      <c r="L34" s="5">
        <f t="shared" si="18"/>
        <v>2</v>
      </c>
      <c r="M34" s="2" t="str">
        <f t="shared" si="19"/>
        <v>ML</v>
      </c>
      <c r="N34" s="6">
        <f t="shared" si="20"/>
        <v>104.41</v>
      </c>
      <c r="O34" s="7">
        <f t="shared" si="11"/>
        <v>208.82</v>
      </c>
      <c r="P34" s="13">
        <f t="shared" si="12"/>
        <v>2.576113098646211E-2</v>
      </c>
      <c r="R34" s="157">
        <f>'-12'!L34*$W$27+'-11'!L34*$W$26+'-10'!L34*$W$25+'-9'!L34*$W$24+'-8'!L34*$W$23+'-7'!L34*$W$22+'-6'!L34*$W$21+'-5'!L34*$W$20+'-4'!L34*$W$19+'-3'!L34*$W$18+'-2'!L34*$W$17+'-1'!L34*$W$16+'0'!L34*$W$15+'1'!L34*$W$14+'2'!L34*$W$13+'3'!L34*$W$12+'4'!L34*$W$11+'5'!L34*$W$10+'6'!L34*$W$9+'7'!L34*$W$8+'8'!L34*$W$7+'9'!L34*$W$6+'10'!L34*$W$5+'11'!L34*$W$4+'12'!L34*$W$3</f>
        <v>0</v>
      </c>
      <c r="S34" s="158">
        <f t="shared" si="10"/>
        <v>0</v>
      </c>
      <c r="T34" s="159" t="e">
        <f t="shared" si="22"/>
        <v>#DIV/0!</v>
      </c>
    </row>
    <row r="35" spans="1:20" x14ac:dyDescent="0.25">
      <c r="A35" s="56" t="s">
        <v>70</v>
      </c>
      <c r="B35" s="27">
        <f>VLOOKUP($B$5,GEOMETRIA,HLOOKUP($A35,CNR!$A$1:$AX$2,2,FALSE),FALSE)</f>
        <v>1</v>
      </c>
      <c r="D35" s="106" t="s">
        <v>111</v>
      </c>
      <c r="E35" s="55" t="s">
        <v>3491</v>
      </c>
      <c r="F35" s="3" t="str">
        <f t="shared" si="21"/>
        <v>FORNITURA E POSA IN OPERA DI PARAPETTO SERIE PESANTE CON TUBI PASSANTI E PANNELLI MODULARI</v>
      </c>
      <c r="G35" s="2"/>
      <c r="H35" s="2" t="s">
        <v>20</v>
      </c>
      <c r="I35" s="4">
        <f>IF(B3&gt;0,$B$7,0)</f>
        <v>2</v>
      </c>
      <c r="J35" s="5">
        <f t="shared" si="23"/>
        <v>0</v>
      </c>
      <c r="K35" s="22"/>
      <c r="L35" s="5">
        <f>I35*J35</f>
        <v>0</v>
      </c>
      <c r="M35" s="2" t="str">
        <f t="shared" ref="M35:M46" si="24">IF(E35="","",VLOOKUP(E35,EPU,3,FALSE))</f>
        <v>ML</v>
      </c>
      <c r="N35" s="6">
        <f t="shared" ref="N35:N46" si="25">IF(E35="","",VLOOKUP(E35,EPU,4,FALSE))</f>
        <v>121.81</v>
      </c>
      <c r="O35" s="7"/>
      <c r="P35" s="13">
        <f t="shared" si="12"/>
        <v>0</v>
      </c>
      <c r="R35" s="157">
        <f>'-12'!L35*$W$27+'-11'!L35*$W$26+'-10'!L35*$W$25+'-9'!L35*$W$24+'-8'!L35*$W$23+'-7'!L35*$W$22+'-6'!L35*$W$21+'-5'!L35*$W$20+'-4'!L35*$W$19+'-3'!L35*$W$18+'-2'!L35*$W$17+'-1'!L35*$W$16+'0'!L35*$W$15+'1'!L35*$W$14+'2'!L35*$W$13+'3'!L35*$W$12+'4'!L35*$W$11+'5'!L35*$W$10+'6'!L35*$W$9+'7'!L35*$W$8+'8'!L35*$W$7+'9'!L35*$W$6+'10'!L35*$W$5+'11'!L35*$W$4+'12'!L35*$W$3</f>
        <v>0</v>
      </c>
      <c r="S35" s="158">
        <f t="shared" si="10"/>
        <v>0</v>
      </c>
      <c r="T35" s="159" t="e">
        <f t="shared" si="22"/>
        <v>#DIV/0!</v>
      </c>
    </row>
    <row r="36" spans="1:20" x14ac:dyDescent="0.25">
      <c r="A36" s="56" t="s">
        <v>82</v>
      </c>
      <c r="B36" s="27">
        <f>VLOOKUP($B$5,GEOMETRIA,HLOOKUP($A36,CNR!$A$1:$AX$2,2,FALSE),FALSE)</f>
        <v>25</v>
      </c>
      <c r="D36" s="106" t="s">
        <v>98</v>
      </c>
      <c r="E36" s="55" t="s">
        <v>1313</v>
      </c>
      <c r="F36" s="3" t="str">
        <f t="shared" ref="F36:F47" si="26">IF(E36="","",VLOOKUP(E36,EPU,2,FALSE))</f>
        <v>- Per strisce continue e discontinue da centimetri 12</v>
      </c>
      <c r="G36" s="2" t="s">
        <v>28</v>
      </c>
      <c r="H36" s="2" t="s">
        <v>25</v>
      </c>
      <c r="I36" s="4">
        <f>$B$7</f>
        <v>2</v>
      </c>
      <c r="J36" s="5">
        <f t="shared" si="23"/>
        <v>0</v>
      </c>
      <c r="K36" s="22"/>
      <c r="L36" s="5">
        <f>I36*J36</f>
        <v>0</v>
      </c>
      <c r="M36" s="2" t="str">
        <f t="shared" si="24"/>
        <v>ML</v>
      </c>
      <c r="N36" s="6">
        <f t="shared" si="25"/>
        <v>0.5</v>
      </c>
      <c r="O36" s="7">
        <f t="shared" ref="O36:O47" si="27">L36*N36</f>
        <v>0</v>
      </c>
      <c r="P36" s="13">
        <f t="shared" si="12"/>
        <v>0</v>
      </c>
      <c r="R36" s="157">
        <f>'-12'!L36*$W$27+'-11'!L36*$W$26+'-10'!L36*$W$25+'-9'!L36*$W$24+'-8'!L36*$W$23+'-7'!L36*$W$22+'-6'!L36*$W$21+'-5'!L36*$W$20+'-4'!L36*$W$19+'-3'!L36*$W$18+'-2'!L36*$W$17+'-1'!L36*$W$16+'0'!L36*$W$15+'1'!L36*$W$14+'2'!L36*$W$13+'3'!L36*$W$12+'4'!L36*$W$11+'5'!L36*$W$10+'6'!L36*$W$9+'7'!L36*$W$8+'8'!L36*$W$7+'9'!L36*$W$6+'10'!L36*$W$5+'11'!L36*$W$4+'12'!L36*$W$3</f>
        <v>0</v>
      </c>
      <c r="S36" s="158">
        <f t="shared" si="10"/>
        <v>0</v>
      </c>
      <c r="T36" s="159" t="e">
        <f t="shared" si="22"/>
        <v>#DIV/0!</v>
      </c>
    </row>
    <row r="37" spans="1:20" x14ac:dyDescent="0.25">
      <c r="A37" s="23" t="s">
        <v>92</v>
      </c>
      <c r="B37" s="27">
        <f>VLOOKUP($B$5,GEOMETRIA,HLOOKUP($A37,CNR!$A$1:$AX$2,2,FALSE),FALSE)</f>
        <v>0</v>
      </c>
      <c r="D37" s="105" t="s">
        <v>66</v>
      </c>
      <c r="E37" s="55" t="s">
        <v>1314</v>
      </c>
      <c r="F37" s="3" t="str">
        <f t="shared" si="26"/>
        <v>- Per strisce continue e discontinue da centimetri 15</v>
      </c>
      <c r="G37" s="2" t="s">
        <v>28</v>
      </c>
      <c r="H37" s="2" t="s">
        <v>25</v>
      </c>
      <c r="I37" s="4">
        <f>$B$7</f>
        <v>2</v>
      </c>
      <c r="J37" s="5">
        <f t="shared" si="23"/>
        <v>2</v>
      </c>
      <c r="K37" s="22"/>
      <c r="L37" s="5">
        <f>I37*J37</f>
        <v>4</v>
      </c>
      <c r="M37" s="2" t="str">
        <f t="shared" si="24"/>
        <v>ML</v>
      </c>
      <c r="N37" s="6">
        <f t="shared" si="25"/>
        <v>0.55000000000000004</v>
      </c>
      <c r="O37" s="7">
        <f t="shared" si="27"/>
        <v>2.2000000000000002</v>
      </c>
      <c r="P37" s="13">
        <f t="shared" si="12"/>
        <v>2.7140354453700146E-4</v>
      </c>
      <c r="Q37" s="57"/>
      <c r="R37" s="157">
        <f>'-12'!L37*$W$27+'-11'!L37*$W$26+'-10'!L37*$W$25+'-9'!L37*$W$24+'-8'!L37*$W$23+'-7'!L37*$W$22+'-6'!L37*$W$21+'-5'!L37*$W$20+'-4'!L37*$W$19+'-3'!L37*$W$18+'-2'!L37*$W$17+'-1'!L37*$W$16+'0'!L37*$W$15+'1'!L37*$W$14+'2'!L37*$W$13+'3'!L37*$W$12+'4'!L37*$W$11+'5'!L37*$W$10+'6'!L37*$W$9+'7'!L37*$W$8+'8'!L37*$W$7+'9'!L37*$W$6+'10'!L37*$W$5+'11'!L37*$W$4+'12'!L37*$W$3</f>
        <v>0</v>
      </c>
      <c r="S37" s="158">
        <f t="shared" si="10"/>
        <v>0</v>
      </c>
      <c r="T37" s="159" t="e">
        <f t="shared" si="22"/>
        <v>#DIV/0!</v>
      </c>
    </row>
    <row r="38" spans="1:20" x14ac:dyDescent="0.25">
      <c r="A38" s="23" t="s">
        <v>80</v>
      </c>
      <c r="B38" s="27">
        <f>VLOOKUP($B$5,GEOMETRIA,HLOOKUP($A38,CNR!$A$1:$AX$2,2,FALSE),FALSE)</f>
        <v>0</v>
      </c>
      <c r="D38" s="105" t="s">
        <v>65</v>
      </c>
      <c r="E38" s="55" t="s">
        <v>1315</v>
      </c>
      <c r="F38" s="3" t="str">
        <f t="shared" si="26"/>
        <v>- Per strisce continue e discontinue da centimetri 25</v>
      </c>
      <c r="G38" s="2" t="s">
        <v>28</v>
      </c>
      <c r="H38" s="2" t="s">
        <v>25</v>
      </c>
      <c r="I38" s="4">
        <f>$B$7</f>
        <v>2</v>
      </c>
      <c r="J38" s="5">
        <f t="shared" si="23"/>
        <v>4</v>
      </c>
      <c r="K38" s="22"/>
      <c r="L38" s="5">
        <f>I38*J38</f>
        <v>8</v>
      </c>
      <c r="M38" s="2" t="str">
        <f t="shared" si="24"/>
        <v>ML</v>
      </c>
      <c r="N38" s="6">
        <f t="shared" si="25"/>
        <v>0.71</v>
      </c>
      <c r="O38" s="7">
        <f t="shared" si="27"/>
        <v>5.68</v>
      </c>
      <c r="P38" s="13">
        <f t="shared" si="12"/>
        <v>7.0071460589553097E-4</v>
      </c>
      <c r="Q38" s="57"/>
      <c r="R38" s="157">
        <f>'-12'!L38*$W$27+'-11'!L38*$W$26+'-10'!L38*$W$25+'-9'!L38*$W$24+'-8'!L38*$W$23+'-7'!L38*$W$22+'-6'!L38*$W$21+'-5'!L38*$W$20+'-4'!L38*$W$19+'-3'!L38*$W$18+'-2'!L38*$W$17+'-1'!L38*$W$16+'0'!L38*$W$15+'1'!L38*$W$14+'2'!L38*$W$13+'3'!L38*$W$12+'4'!L38*$W$11+'5'!L38*$W$10+'6'!L38*$W$9+'7'!L38*$W$8+'8'!L38*$W$7+'9'!L38*$W$6+'10'!L38*$W$5+'11'!L38*$W$4+'12'!L38*$W$3</f>
        <v>0</v>
      </c>
      <c r="S38" s="158">
        <f t="shared" si="10"/>
        <v>0</v>
      </c>
      <c r="T38" s="159" t="e">
        <f t="shared" si="22"/>
        <v>#DIV/0!</v>
      </c>
    </row>
    <row r="39" spans="1:20" x14ac:dyDescent="0.25">
      <c r="A39" s="23" t="s">
        <v>99</v>
      </c>
      <c r="B39" s="27">
        <f>VLOOKUP($B$5,GEOMETRIA,HLOOKUP($A39,CNR!$A$1:$AX$2,2,FALSE),FALSE)</f>
        <v>2</v>
      </c>
      <c r="D39" s="105" t="s">
        <v>62</v>
      </c>
      <c r="E39" s="2" t="s">
        <v>1824</v>
      </c>
      <c r="F39" s="3" t="str">
        <f t="shared" si="26"/>
        <v>- Di cm 50X50X20</v>
      </c>
      <c r="G39" s="2" t="s">
        <v>28</v>
      </c>
      <c r="H39" s="2" t="s">
        <v>20</v>
      </c>
      <c r="I39" s="4">
        <f>$B$7</f>
        <v>2</v>
      </c>
      <c r="J39" s="5">
        <f>IF(AND(B36&gt;0,B3&gt;0),((B3+B11)/COS(ATAN(B16))*2+(IF(B3&gt;B19,2*B18,0))+2*B10+2*B20)/B36,0)</f>
        <v>0.62708835815753472</v>
      </c>
      <c r="K39" s="22"/>
      <c r="L39" s="5">
        <f>I39*J39</f>
        <v>1.2541767163150694</v>
      </c>
      <c r="M39" s="2" t="str">
        <f t="shared" si="24"/>
        <v>ML</v>
      </c>
      <c r="N39" s="6">
        <f t="shared" si="25"/>
        <v>19.73</v>
      </c>
      <c r="O39" s="7">
        <f t="shared" si="27"/>
        <v>24.744906612896319</v>
      </c>
      <c r="P39" s="13">
        <f t="shared" si="12"/>
        <v>3.0526615290805219E-3</v>
      </c>
      <c r="Q39" s="57"/>
      <c r="R39" s="157">
        <f>'-12'!L39*$W$27+'-11'!L39*$W$26+'-10'!L39*$W$25+'-9'!L39*$W$24+'-8'!L39*$W$23+'-7'!L39*$W$22+'-6'!L39*$W$21+'-5'!L39*$W$20+'-4'!L39*$W$19+'-3'!L39*$W$18+'-2'!L39*$W$17+'-1'!L39*$W$16+'0'!L39*$W$15+'1'!L39*$W$14+'2'!L39*$W$13+'3'!L39*$W$12+'4'!L39*$W$11+'5'!L39*$W$10+'6'!L39*$W$9+'7'!L39*$W$8+'8'!L39*$W$7+'9'!L39*$W$6+'10'!L39*$W$5+'11'!L39*$W$4+'12'!L39*$W$3</f>
        <v>0</v>
      </c>
      <c r="S39" s="158">
        <f t="shared" si="10"/>
        <v>0</v>
      </c>
      <c r="T39" s="159" t="e">
        <f t="shared" si="22"/>
        <v>#DIV/0!</v>
      </c>
    </row>
    <row r="40" spans="1:20" x14ac:dyDescent="0.25">
      <c r="A40" s="23" t="s">
        <v>100</v>
      </c>
      <c r="B40" s="27">
        <f>VLOOKUP($B$5,GEOMETRIA,HLOOKUP($A40,CNR!$A$1:$AX$2,2,FALSE),FALSE)</f>
        <v>0</v>
      </c>
      <c r="D40" s="106" t="s">
        <v>112</v>
      </c>
      <c r="E40" s="2" t="s">
        <v>1057</v>
      </c>
      <c r="F40" s="3" t="str">
        <f t="shared" si="26"/>
        <v>- Sezione di cm 15 x 25</v>
      </c>
      <c r="G40" s="2" t="s">
        <v>28</v>
      </c>
      <c r="H40" s="2" t="s">
        <v>20</v>
      </c>
      <c r="I40" s="4">
        <f>IF(B13&gt;0,(B13/2-B6)*6.28+B14*2*B13/2,0)</f>
        <v>0</v>
      </c>
      <c r="J40" s="5"/>
      <c r="K40" s="22"/>
      <c r="L40" s="5">
        <f>I40</f>
        <v>0</v>
      </c>
      <c r="M40" s="2" t="str">
        <f t="shared" si="24"/>
        <v>ML</v>
      </c>
      <c r="N40" s="6">
        <f t="shared" si="25"/>
        <v>16.28</v>
      </c>
      <c r="O40" s="7">
        <f t="shared" si="27"/>
        <v>0</v>
      </c>
      <c r="P40" s="13">
        <f t="shared" si="12"/>
        <v>0</v>
      </c>
      <c r="R40" s="157">
        <f>'-12'!L40*$W$27+'-11'!L40*$W$26+'-10'!L40*$W$25+'-9'!L40*$W$24+'-8'!L40*$W$23+'-7'!L40*$W$22+'-6'!L40*$W$21+'-5'!L40*$W$20+'-4'!L40*$W$19+'-3'!L40*$W$18+'-2'!L40*$W$17+'-1'!L40*$W$16+'0'!L40*$W$15+'1'!L40*$W$14+'2'!L40*$W$13+'3'!L40*$W$12+'4'!L40*$W$11+'5'!L40*$W$10+'6'!L40*$W$9+'7'!L40*$W$8+'8'!L40*$W$7+'9'!L40*$W$6+'10'!L40*$W$5+'11'!L40*$W$4+'12'!L40*$W$3</f>
        <v>0</v>
      </c>
      <c r="S40" s="158">
        <f t="shared" si="10"/>
        <v>0</v>
      </c>
      <c r="T40" s="159" t="e">
        <f t="shared" si="22"/>
        <v>#DIV/0!</v>
      </c>
    </row>
    <row r="41" spans="1:20" x14ac:dyDescent="0.25">
      <c r="A41" s="23" t="s">
        <v>101</v>
      </c>
      <c r="B41" s="27">
        <f>VLOOKUP($B$5,GEOMETRIA,HLOOKUP($A41,CNR!$A$1:$AX$2,2,FALSE),FALSE)</f>
        <v>0</v>
      </c>
      <c r="D41" s="107" t="s">
        <v>107</v>
      </c>
      <c r="E41" s="2" t="s">
        <v>1076</v>
      </c>
      <c r="F41" s="3" t="str">
        <f t="shared" si="26"/>
        <v>- In letto di sabbia e cemento, dimensioni 10x10x12 cm</v>
      </c>
      <c r="G41" s="2" t="s">
        <v>28</v>
      </c>
      <c r="H41" s="2" t="s">
        <v>20</v>
      </c>
      <c r="I41" s="4">
        <f>IF(B13&gt;0,(B13/2-B6-B15/2)*6.28,0)</f>
        <v>0</v>
      </c>
      <c r="J41" s="5">
        <f>IF(B13&gt;0,B15,0)</f>
        <v>0</v>
      </c>
      <c r="K41" s="22"/>
      <c r="L41" s="5">
        <f>I41*J41</f>
        <v>0</v>
      </c>
      <c r="M41" s="2" t="str">
        <f t="shared" si="24"/>
        <v>MQ</v>
      </c>
      <c r="N41" s="6">
        <f t="shared" si="25"/>
        <v>93.51</v>
      </c>
      <c r="O41" s="7">
        <f t="shared" si="27"/>
        <v>0</v>
      </c>
      <c r="P41" s="13">
        <f t="shared" si="12"/>
        <v>0</v>
      </c>
      <c r="R41" s="157">
        <f>'-12'!L41*$W$27+'-11'!L41*$W$26+'-10'!L41*$W$25+'-9'!L41*$W$24+'-8'!L41*$W$23+'-7'!L41*$W$22+'-6'!L41*$W$21+'-5'!L41*$W$20+'-4'!L41*$W$19+'-3'!L41*$W$18+'-2'!L41*$W$17+'-1'!L41*$W$16+'0'!L41*$W$15+'1'!L41*$W$14+'2'!L41*$W$13+'3'!L41*$W$12+'4'!L41*$W$11+'5'!L41*$W$10+'6'!L41*$W$9+'7'!L41*$W$8+'8'!L41*$W$7+'9'!L41*$W$6+'10'!L41*$W$5+'11'!L41*$W$4+'12'!L41*$W$3</f>
        <v>0</v>
      </c>
      <c r="S41" s="158">
        <f t="shared" si="10"/>
        <v>0</v>
      </c>
      <c r="T41" s="159" t="e">
        <f t="shared" si="22"/>
        <v>#DIV/0!</v>
      </c>
    </row>
    <row r="42" spans="1:20" x14ac:dyDescent="0.25">
      <c r="A42" s="23" t="s">
        <v>103</v>
      </c>
      <c r="B42" s="27">
        <f>VLOOKUP($B$5,GEOMETRIA,HLOOKUP($A42,CNR!$A$1:$AX$2,2,FALSE),FALSE)</f>
        <v>1</v>
      </c>
      <c r="D42" s="108" t="s">
        <v>63</v>
      </c>
      <c r="E42" s="2" t="s">
        <v>1069</v>
      </c>
      <c r="F42" s="3" t="str">
        <f t="shared" si="26"/>
        <v>- Dimensioni 30/35 x 50 x 200 cm</v>
      </c>
      <c r="G42" s="2" t="s">
        <v>28</v>
      </c>
      <c r="H42" s="2" t="s">
        <v>20</v>
      </c>
      <c r="I42" s="4">
        <f>$B$7</f>
        <v>2</v>
      </c>
      <c r="J42" s="5">
        <f>IF(B3&gt;0,0,2)</f>
        <v>0</v>
      </c>
      <c r="K42" s="22"/>
      <c r="L42" s="5">
        <f>I42*J42</f>
        <v>0</v>
      </c>
      <c r="M42" s="2" t="str">
        <f t="shared" si="24"/>
        <v>ML</v>
      </c>
      <c r="N42" s="6">
        <f t="shared" si="25"/>
        <v>60.72</v>
      </c>
      <c r="O42" s="7">
        <f t="shared" si="27"/>
        <v>0</v>
      </c>
      <c r="P42" s="13">
        <f t="shared" si="12"/>
        <v>0</v>
      </c>
      <c r="R42" s="157">
        <f>'-12'!L42*$W$27+'-11'!L42*$W$26+'-10'!L42*$W$25+'-9'!L42*$W$24+'-8'!L42*$W$23+'-7'!L42*$W$22+'-6'!L42*$W$21+'-5'!L42*$W$20+'-4'!L42*$W$19+'-3'!L42*$W$18+'-2'!L42*$W$17+'-1'!L42*$W$16+'0'!L42*$W$15+'1'!L42*$W$14+'2'!L42*$W$13+'3'!L42*$W$12+'4'!L42*$W$11+'5'!L42*$W$10+'6'!L42*$W$9+'7'!L42*$W$8+'8'!L42*$W$7+'9'!L42*$W$6+'10'!L42*$W$5+'11'!L42*$W$4+'12'!L42*$W$3</f>
        <v>0</v>
      </c>
      <c r="S42" s="158">
        <f t="shared" si="10"/>
        <v>0</v>
      </c>
      <c r="T42" s="159" t="e">
        <f t="shared" si="22"/>
        <v>#DIV/0!</v>
      </c>
    </row>
    <row r="43" spans="1:20" x14ac:dyDescent="0.25">
      <c r="A43" s="23" t="s">
        <v>111</v>
      </c>
      <c r="B43" s="27">
        <f>VLOOKUP($B$5,GEOMETRIA,HLOOKUP($A43,CNR!$A$1:$AX$2,2,FALSE),FALSE)</f>
        <v>0</v>
      </c>
      <c r="D43" s="107" t="s">
        <v>106</v>
      </c>
      <c r="E43" s="2" t="s">
        <v>1066</v>
      </c>
      <c r="F43" s="3" t="str">
        <f t="shared" si="26"/>
        <v>- a sezione trapezoidale, dimensioni 50X40X25h</v>
      </c>
      <c r="G43" s="2" t="s">
        <v>28</v>
      </c>
      <c r="H43" s="2" t="s">
        <v>20</v>
      </c>
      <c r="I43" s="4">
        <f>IF(B12&gt;0,$B$7,0)</f>
        <v>0</v>
      </c>
      <c r="J43" s="5">
        <f>IF(B12&gt;0,2,0)</f>
        <v>0</v>
      </c>
      <c r="K43" s="22"/>
      <c r="L43" s="5">
        <f>I43*J43</f>
        <v>0</v>
      </c>
      <c r="M43" s="2" t="str">
        <f t="shared" si="24"/>
        <v>ML</v>
      </c>
      <c r="N43" s="6">
        <f t="shared" si="25"/>
        <v>43.25</v>
      </c>
      <c r="O43" s="7">
        <f t="shared" si="27"/>
        <v>0</v>
      </c>
      <c r="P43" s="13">
        <f t="shared" si="12"/>
        <v>0</v>
      </c>
      <c r="R43" s="157">
        <f>'-12'!L43*$W$27+'-11'!L43*$W$26+'-10'!L43*$W$25+'-9'!L43*$W$24+'-8'!L43*$W$23+'-7'!L43*$W$22+'-6'!L43*$W$21+'-5'!L43*$W$20+'-4'!L43*$W$19+'-3'!L43*$W$18+'-2'!L43*$W$17+'-1'!L43*$W$16+'0'!L43*$W$15+'1'!L43*$W$14+'2'!L43*$W$13+'3'!L43*$W$12+'4'!L43*$W$11+'5'!L43*$W$10+'6'!L43*$W$9+'7'!L43*$W$8+'8'!L43*$W$7+'9'!L43*$W$6+'10'!L43*$W$5+'11'!L43*$W$4+'12'!L43*$W$3</f>
        <v>0</v>
      </c>
      <c r="S43" s="158">
        <f t="shared" si="10"/>
        <v>0</v>
      </c>
      <c r="T43" s="159" t="e">
        <f t="shared" si="22"/>
        <v>#DIV/0!</v>
      </c>
    </row>
    <row r="44" spans="1:20" x14ac:dyDescent="0.25">
      <c r="A44" s="23" t="s">
        <v>98</v>
      </c>
      <c r="B44" s="27">
        <f>VLOOKUP($B$5,GEOMETRIA,HLOOKUP($A44,CNR!$A$1:$AX$2,2,FALSE),FALSE)</f>
        <v>0</v>
      </c>
      <c r="D44" s="107" t="s">
        <v>113</v>
      </c>
      <c r="E44" s="55" t="s">
        <v>484</v>
      </c>
      <c r="F44" s="3" t="str">
        <f t="shared" si="26"/>
        <v>- Classe di resistenza C28/35 (RCK&gt;=35 N/mmq)</v>
      </c>
      <c r="G44" s="2" t="s">
        <v>28</v>
      </c>
      <c r="H44" s="2" t="s">
        <v>14</v>
      </c>
      <c r="I44" s="4">
        <f>IF(B12&gt;0,$B$7,0)</f>
        <v>0</v>
      </c>
      <c r="J44" s="5">
        <f>B12</f>
        <v>0</v>
      </c>
      <c r="K44" s="60">
        <f>IF(B12&gt;0,0.3,0)</f>
        <v>0</v>
      </c>
      <c r="L44" s="5">
        <f>I44*J44*K44</f>
        <v>0</v>
      </c>
      <c r="M44" s="2" t="str">
        <f t="shared" si="24"/>
        <v>MC</v>
      </c>
      <c r="N44" s="6">
        <f t="shared" si="25"/>
        <v>130.61000000000001</v>
      </c>
      <c r="O44" s="7">
        <f t="shared" si="27"/>
        <v>0</v>
      </c>
      <c r="P44" s="13">
        <f t="shared" si="12"/>
        <v>0</v>
      </c>
      <c r="R44" s="157">
        <f>'-12'!L44*$W$27+'-11'!L44*$W$26+'-10'!L44*$W$25+'-9'!L44*$W$24+'-8'!L44*$W$23+'-7'!L44*$W$22+'-6'!L44*$W$21+'-5'!L44*$W$20+'-4'!L44*$W$19+'-3'!L44*$W$18+'-2'!L44*$W$17+'-1'!L44*$W$16+'0'!L44*$W$15+'1'!L44*$W$14+'2'!L44*$W$13+'3'!L44*$W$12+'4'!L44*$W$11+'5'!L44*$W$10+'6'!L44*$W$9+'7'!L44*$W$8+'8'!L44*$W$7+'9'!L44*$W$6+'10'!L44*$W$5+'11'!L44*$W$4+'12'!L44*$W$3</f>
        <v>0</v>
      </c>
      <c r="S44" s="158">
        <f t="shared" si="10"/>
        <v>0</v>
      </c>
      <c r="T44" s="159" t="e">
        <f t="shared" si="22"/>
        <v>#DIV/0!</v>
      </c>
    </row>
    <row r="45" spans="1:20" x14ac:dyDescent="0.25">
      <c r="A45" s="23" t="s">
        <v>66</v>
      </c>
      <c r="B45" s="27">
        <f>VLOOKUP($B$5,GEOMETRIA,HLOOKUP($A45,CNR!$A$1:$AX$2,2,FALSE),FALSE)</f>
        <v>2</v>
      </c>
      <c r="D45" s="107" t="s">
        <v>114</v>
      </c>
      <c r="E45" s="2" t="s">
        <v>559</v>
      </c>
      <c r="F45" s="3" t="str">
        <f t="shared" si="26"/>
        <v>ACCIAI E STRUTTURE IN ACCIAIO - IN BARRE TONDE B450C BARRE AD ADERENZA MIGLIORATA</v>
      </c>
      <c r="G45" s="2" t="s">
        <v>28</v>
      </c>
      <c r="H45" s="2" t="s">
        <v>14</v>
      </c>
      <c r="I45" s="48" t="s">
        <v>85</v>
      </c>
      <c r="J45" s="50"/>
      <c r="K45" s="60">
        <f>IF(B12&gt;0,50,0)</f>
        <v>0</v>
      </c>
      <c r="L45" s="5">
        <f>L44*K45</f>
        <v>0</v>
      </c>
      <c r="M45" s="2" t="str">
        <f t="shared" si="24"/>
        <v>kG</v>
      </c>
      <c r="N45" s="6">
        <f t="shared" si="25"/>
        <v>1.26</v>
      </c>
      <c r="O45" s="7">
        <f t="shared" si="27"/>
        <v>0</v>
      </c>
      <c r="P45" s="13">
        <f t="shared" si="12"/>
        <v>0</v>
      </c>
      <c r="R45" s="157">
        <f>'-12'!L45*$W$27+'-11'!L45*$W$26+'-10'!L45*$W$25+'-9'!L45*$W$24+'-8'!L45*$W$23+'-7'!L45*$W$22+'-6'!L45*$W$21+'-5'!L45*$W$20+'-4'!L45*$W$19+'-3'!L45*$W$18+'-2'!L45*$W$17+'-1'!L45*$W$16+'0'!L45*$W$15+'1'!L45*$W$14+'2'!L45*$W$13+'3'!L45*$W$12+'4'!L45*$W$11+'5'!L45*$W$10+'6'!L45*$W$9+'7'!L45*$W$8+'8'!L45*$W$7+'9'!L45*$W$6+'10'!L45*$W$5+'11'!L45*$W$4+'12'!L45*$W$3</f>
        <v>0</v>
      </c>
      <c r="S45" s="158">
        <f t="shared" si="10"/>
        <v>0</v>
      </c>
      <c r="T45" s="159" t="e">
        <f t="shared" si="22"/>
        <v>#DIV/0!</v>
      </c>
    </row>
    <row r="46" spans="1:20" x14ac:dyDescent="0.25">
      <c r="A46" s="26" t="s">
        <v>65</v>
      </c>
      <c r="B46" s="27">
        <f>VLOOKUP($B$5,GEOMETRIA,HLOOKUP($A46,CNR!$A$1:$AX$2,2,FALSE),FALSE)</f>
        <v>4</v>
      </c>
      <c r="D46" s="107" t="s">
        <v>115</v>
      </c>
      <c r="E46" s="2" t="s">
        <v>497</v>
      </c>
      <c r="F46" s="3" t="str">
        <f t="shared" si="26"/>
        <v>CASSEFORME PIANE ORIZZONTALI O VERTICALI PER CONGLOMERATI CEMENTIZI</v>
      </c>
      <c r="G46" s="2" t="s">
        <v>28</v>
      </c>
      <c r="H46" s="2" t="s">
        <v>14</v>
      </c>
      <c r="I46" s="4">
        <f>IF(B12&gt;0,$B$7,0)</f>
        <v>0</v>
      </c>
      <c r="J46" s="5">
        <f>IF(B12&gt;0,2*0.3,0)</f>
        <v>0</v>
      </c>
      <c r="K46" s="22"/>
      <c r="L46" s="5">
        <f>I46*J46</f>
        <v>0</v>
      </c>
      <c r="M46" s="2" t="str">
        <f t="shared" si="24"/>
        <v>MQ</v>
      </c>
      <c r="N46" s="6">
        <f t="shared" si="25"/>
        <v>28.88</v>
      </c>
      <c r="O46" s="7">
        <f t="shared" si="27"/>
        <v>0</v>
      </c>
      <c r="P46" s="13">
        <f t="shared" si="12"/>
        <v>0</v>
      </c>
      <c r="R46" s="157">
        <f>'-12'!L46*$W$27+'-11'!L46*$W$26+'-10'!L46*$W$25+'-9'!L46*$W$24+'-8'!L46*$W$23+'-7'!L46*$W$22+'-6'!L46*$W$21+'-5'!L46*$W$20+'-4'!L46*$W$19+'-3'!L46*$W$18+'-2'!L46*$W$17+'-1'!L46*$W$16+'0'!L46*$W$15+'1'!L46*$W$14+'2'!L46*$W$13+'3'!L46*$W$12+'4'!L46*$W$11+'5'!L46*$W$10+'6'!L46*$W$9+'7'!L46*$W$8+'8'!L46*$W$7+'9'!L46*$W$6+'10'!L46*$W$5+'11'!L46*$W$4+'12'!L46*$W$3</f>
        <v>0</v>
      </c>
      <c r="S46" s="158">
        <f t="shared" si="10"/>
        <v>0</v>
      </c>
      <c r="T46" s="159" t="e">
        <f t="shared" si="22"/>
        <v>#DIV/0!</v>
      </c>
    </row>
    <row r="47" spans="1:20" x14ac:dyDescent="0.25">
      <c r="A47" s="1" t="s">
        <v>124</v>
      </c>
      <c r="B47" s="27">
        <f>VLOOKUP($B$5,GEOMETRIA,HLOOKUP($A47,CNR!$A$1:$AX$2,2,FALSE),FALSE)</f>
        <v>0</v>
      </c>
      <c r="D47" s="108" t="s">
        <v>70</v>
      </c>
      <c r="E47" s="2"/>
      <c r="F47" s="3" t="str">
        <f t="shared" si="26"/>
        <v/>
      </c>
      <c r="G47" s="2"/>
      <c r="H47" s="2"/>
      <c r="I47" s="4">
        <f>IF(B35=1,$B$7,0)</f>
        <v>2</v>
      </c>
      <c r="J47" s="5">
        <f>IF(B3&gt;0,(2*B10+B6+2*B12+B15+((B3+B11)*B16)*2+(IF(B3&gt;B19,2*B18,0))+2*B20+6*B21+2*B22+B9),B6+2*B10+2*B12+B15+(K15+K16)*2*B17+IF(B29-B3&gt;B19,2*B18,0)+2*B20+6*B21+2*B22+B9)</f>
        <v>43.8</v>
      </c>
      <c r="K47" s="12"/>
      <c r="L47" s="5">
        <f>I47*J47</f>
        <v>87.6</v>
      </c>
      <c r="M47" s="2" t="s">
        <v>35</v>
      </c>
      <c r="N47" s="6">
        <v>15</v>
      </c>
      <c r="O47" s="7">
        <f t="shared" si="27"/>
        <v>1314</v>
      </c>
      <c r="P47" s="13">
        <f t="shared" si="12"/>
        <v>0.16210193523709995</v>
      </c>
      <c r="R47" s="157">
        <f>'-12'!L47*$W$27+'-11'!L47*$W$26+'-10'!L47*$W$25+'-9'!L47*$W$24+'-8'!L47*$W$23+'-7'!L47*$W$22+'-6'!L47*$W$21+'-5'!L47*$W$20+'-4'!L47*$W$19+'-3'!L47*$W$18+'-2'!L47*$W$17+'-1'!L47*$W$16+'0'!L47*$W$15+'1'!L47*$W$14+'2'!L47*$W$13+'3'!L47*$W$12+'4'!L47*$W$11+'5'!L47*$W$10+'6'!L47*$W$9+'7'!L47*$W$8+'8'!L47*$W$7+'9'!L47*$W$6+'10'!L47*$W$5+'11'!L47*$W$4+'12'!L47*$W$3</f>
        <v>0</v>
      </c>
      <c r="S47" s="158">
        <f t="shared" si="10"/>
        <v>0</v>
      </c>
      <c r="T47" s="159" t="e">
        <f t="shared" si="22"/>
        <v>#DIV/0!</v>
      </c>
    </row>
    <row r="48" spans="1:20" x14ac:dyDescent="0.25">
      <c r="A48" s="1" t="s">
        <v>150</v>
      </c>
      <c r="B48" s="27">
        <f>VLOOKUP($B$5,GEOMETRIA,HLOOKUP($A48,CNR!$A$1:$AX$2,2,FALSE),FALSE)</f>
        <v>0</v>
      </c>
      <c r="D48" s="107" t="s">
        <v>126</v>
      </c>
      <c r="E48" s="55" t="s">
        <v>1263</v>
      </c>
      <c r="F48" s="3" t="str">
        <f>IF(E48="","",VLOOKUP(E48,EPU,2,FALSE))</f>
        <v>- Laterale</v>
      </c>
      <c r="G48" s="2" t="s">
        <v>28</v>
      </c>
      <c r="H48" s="2" t="s">
        <v>22</v>
      </c>
      <c r="I48" s="4">
        <f>IF(B49&gt;0,$B$7,0)</f>
        <v>0</v>
      </c>
      <c r="J48" s="5">
        <f>B47</f>
        <v>0</v>
      </c>
      <c r="K48" s="60"/>
      <c r="L48" s="5">
        <f>I48*J48</f>
        <v>0</v>
      </c>
      <c r="M48" s="2" t="str">
        <f>IF(E48="","",VLOOKUP(E48,EPU,3,FALSE))</f>
        <v>ML</v>
      </c>
      <c r="N48" s="6">
        <f>IF(E48="","",VLOOKUP(E48,EPU,4,FALSE))</f>
        <v>10.14</v>
      </c>
      <c r="O48" s="7">
        <f>L48*N48</f>
        <v>0</v>
      </c>
      <c r="P48" s="13">
        <f t="shared" si="12"/>
        <v>0</v>
      </c>
      <c r="R48" s="157">
        <f>'-12'!L48*$W$27+'-11'!L48*$W$26+'-10'!L48*$W$25+'-9'!L48*$W$24+'-8'!L48*$W$23+'-7'!L48*$W$22+'-6'!L48*$W$21+'-5'!L48*$W$20+'-4'!L48*$W$19+'-3'!L48*$W$18+'-2'!L48*$W$17+'-1'!L48*$W$16+'0'!L48*$W$15+'1'!L48*$W$14+'2'!L48*$W$13+'3'!L48*$W$12+'4'!L48*$W$11+'5'!L48*$W$10+'6'!L48*$W$9+'7'!L48*$W$8+'8'!L48*$W$7+'9'!L48*$W$6+'10'!L48*$W$5+'11'!L48*$W$4+'12'!L48*$W$3</f>
        <v>0</v>
      </c>
      <c r="S48" s="158">
        <f t="shared" si="10"/>
        <v>0</v>
      </c>
      <c r="T48" s="159" t="e">
        <f t="shared" si="22"/>
        <v>#DIV/0!</v>
      </c>
    </row>
    <row r="49" spans="1:20" x14ac:dyDescent="0.25">
      <c r="A49" s="1" t="s">
        <v>126</v>
      </c>
      <c r="B49" s="27">
        <f>VLOOKUP($B$5,GEOMETRIA,HLOOKUP($A49,CNR!$A$1:$AX$2,2,FALSE),FALSE)</f>
        <v>0</v>
      </c>
      <c r="D49" s="107" t="s">
        <v>125</v>
      </c>
      <c r="E49" s="55" t="s">
        <v>178</v>
      </c>
      <c r="F49" s="3" t="str">
        <f>IF(E49="","",VLOOKUP(E49,EPU,2,FALSE))</f>
        <v>- Scarpate per ammorsamento nuovi rilevati</v>
      </c>
      <c r="G49" s="2" t="s">
        <v>29</v>
      </c>
      <c r="H49" s="2" t="s">
        <v>7</v>
      </c>
      <c r="I49" s="4">
        <f>IF(B47&gt;0,$B$7,0)</f>
        <v>0</v>
      </c>
      <c r="J49" s="5">
        <f>IF(B47&gt;0,ABS(B3)/COS(ATAN(B16))*B47,0)</f>
        <v>0</v>
      </c>
      <c r="K49" s="60"/>
      <c r="L49" s="5">
        <f>I49*J49</f>
        <v>0</v>
      </c>
      <c r="M49" s="2" t="str">
        <f>IF(E49="","",VLOOKUP(E49,EPU,3,FALSE))</f>
        <v>MQ</v>
      </c>
      <c r="N49" s="6">
        <f>IF(E49="","",VLOOKUP(E49,EPU,4,FALSE))</f>
        <v>12.87</v>
      </c>
      <c r="O49" s="7">
        <f>L49*N49</f>
        <v>0</v>
      </c>
      <c r="P49" s="13">
        <f t="shared" si="12"/>
        <v>0</v>
      </c>
      <c r="R49" s="157">
        <f>'-12'!L49*$W$27+'-11'!L49*$W$26+'-10'!L49*$W$25+'-9'!L49*$W$24+'-8'!L49*$W$23+'-7'!L49*$W$22+'-6'!L49*$W$21+'-5'!L49*$W$20+'-4'!L49*$W$19+'-3'!L49*$W$18+'-2'!L49*$W$17+'-1'!L49*$W$16+'0'!L49*$W$15+'1'!L49*$W$14+'2'!L49*$W$13+'3'!L49*$W$12+'4'!L49*$W$11+'5'!L49*$W$10+'6'!L49*$W$9+'7'!L49*$W$8+'8'!L49*$W$7+'9'!L49*$W$6+'10'!L49*$W$5+'11'!L49*$W$4+'12'!L49*$W$3</f>
        <v>0</v>
      </c>
      <c r="S49" s="158">
        <f t="shared" si="10"/>
        <v>0</v>
      </c>
      <c r="T49" s="159" t="e">
        <f t="shared" si="22"/>
        <v>#DIV/0!</v>
      </c>
    </row>
    <row r="50" spans="1:20" x14ac:dyDescent="0.25">
      <c r="D50" s="107" t="s">
        <v>151</v>
      </c>
      <c r="E50" s="55" t="s">
        <v>1020</v>
      </c>
      <c r="F50" s="3" t="str">
        <f>IF(E50="","",VLOOKUP(E50,EPU,2,FALSE))</f>
        <v>TAGLIO DELLA PAVIMENTAZIONE IN CONGLOMERATO BITUMINOSO SU IMPALCATI</v>
      </c>
      <c r="G50" s="2" t="s">
        <v>29</v>
      </c>
      <c r="H50" s="2" t="s">
        <v>8</v>
      </c>
      <c r="I50" s="4">
        <f>IF(B47&gt;0,$B$7,0)</f>
        <v>0</v>
      </c>
      <c r="J50" s="5">
        <f>B47</f>
        <v>0</v>
      </c>
      <c r="K50" s="60"/>
      <c r="L50" s="5">
        <f>I50*J50</f>
        <v>0</v>
      </c>
      <c r="M50" s="2" t="str">
        <f>IF(E50="","",VLOOKUP(E50,EPU,3,FALSE))</f>
        <v>ML</v>
      </c>
      <c r="N50" s="6">
        <f>IF(E50="","",VLOOKUP(E50,EPU,4,FALSE))</f>
        <v>1.63</v>
      </c>
      <c r="O50" s="7">
        <f>L50*N50</f>
        <v>0</v>
      </c>
      <c r="P50" s="13">
        <f t="shared" si="12"/>
        <v>0</v>
      </c>
      <c r="R50" s="157">
        <f>'-12'!L50*$W$27+'-11'!L50*$W$26+'-10'!L50*$W$25+'-9'!L50*$W$24+'-8'!L50*$W$23+'-7'!L50*$W$22+'-6'!L50*$W$21+'-5'!L50*$W$20+'-4'!L50*$W$19+'-3'!L50*$W$18+'-2'!L50*$W$17+'-1'!L50*$W$16+'0'!L50*$W$15+'1'!L50*$W$14+'2'!L50*$W$13+'3'!L50*$W$12+'4'!L50*$W$11+'5'!L50*$W$10+'6'!L50*$W$9+'7'!L50*$W$8+'8'!L50*$W$7+'9'!L50*$W$6+'10'!L50*$W$5+'11'!L50*$W$4+'12'!L50*$W$3</f>
        <v>0</v>
      </c>
      <c r="S50" s="158">
        <f t="shared" si="10"/>
        <v>0</v>
      </c>
      <c r="T50" s="159" t="e">
        <f t="shared" si="22"/>
        <v>#DIV/0!</v>
      </c>
    </row>
    <row r="51" spans="1:20" x14ac:dyDescent="0.25">
      <c r="D51" s="107" t="s">
        <v>152</v>
      </c>
      <c r="E51" s="55" t="s">
        <v>1022</v>
      </c>
      <c r="F51" s="3" t="str">
        <f>IF(E51="","",VLOOKUP(E51,EPU,2,FALSE))</f>
        <v>SCARIFICA E/O DEMOLIZIONE PAVIMENTAZIONE SU IMPALCATI DI OPERE D'ARTE</v>
      </c>
      <c r="G51" s="2" t="s">
        <v>29</v>
      </c>
      <c r="H51" s="2" t="s">
        <v>8</v>
      </c>
      <c r="I51" s="4">
        <f>IF(B47&gt;0,$B$7,0)</f>
        <v>0</v>
      </c>
      <c r="J51" s="5">
        <f>B48*B47</f>
        <v>0</v>
      </c>
      <c r="K51" s="60">
        <f>B29*100</f>
        <v>67</v>
      </c>
      <c r="L51" s="5">
        <f>I51*J51*K51</f>
        <v>0</v>
      </c>
      <c r="M51" s="2" t="str">
        <f>IF(E51="","",VLOOKUP(E51,EPU,3,FALSE))</f>
        <v>MQxCM</v>
      </c>
      <c r="N51" s="6">
        <f>IF(E51="","",VLOOKUP(E51,EPU,4,FALSE))</f>
        <v>0.55000000000000004</v>
      </c>
      <c r="O51" s="7">
        <f>L51*N51</f>
        <v>0</v>
      </c>
      <c r="P51" s="13">
        <f t="shared" si="12"/>
        <v>0</v>
      </c>
      <c r="R51" s="157">
        <f>'-12'!L51*$W$27+'-11'!L51*$W$26+'-10'!L51*$W$25+'-9'!L51*$W$24+'-8'!L51*$W$23+'-7'!L51*$W$22+'-6'!L51*$W$21+'-5'!L51*$W$20+'-4'!L51*$W$19+'-3'!L51*$W$18+'-2'!L51*$W$17+'-1'!L51*$W$16+'0'!L51*$W$15+'1'!L51*$W$14+'2'!L51*$W$13+'3'!L51*$W$12+'4'!L51*$W$11+'5'!L51*$W$10+'6'!L51*$W$9+'7'!L51*$W$8+'8'!L51*$W$7+'9'!L51*$W$6+'10'!L51*$W$5+'11'!L51*$W$4+'12'!L51*$W$3</f>
        <v>0</v>
      </c>
      <c r="S51" s="158">
        <f t="shared" si="10"/>
        <v>0</v>
      </c>
      <c r="T51" s="159" t="e">
        <f t="shared" si="22"/>
        <v>#DIV/0!</v>
      </c>
    </row>
    <row r="52" spans="1:20" x14ac:dyDescent="0.25">
      <c r="D52" s="107" t="s">
        <v>153</v>
      </c>
      <c r="E52" s="55" t="s">
        <v>1016</v>
      </c>
      <c r="F52" s="3" t="str">
        <f>IF(E52="","",VLOOKUP(E52,EPU,2,FALSE))</f>
        <v>FRESATURA DI STRATI DI PAVIMENTAZIONE IN CONGLOMERATO BITUMINOSO</v>
      </c>
      <c r="G52" s="2" t="s">
        <v>29</v>
      </c>
      <c r="H52" s="2" t="s">
        <v>8</v>
      </c>
      <c r="I52" s="4">
        <f>IF(B47&gt;0,$B$7,0)</f>
        <v>0</v>
      </c>
      <c r="J52" s="5">
        <f>B48*B47</f>
        <v>0</v>
      </c>
      <c r="K52" s="60">
        <f>(MAX(B27:B28)+B26)*100</f>
        <v>10</v>
      </c>
      <c r="L52" s="5">
        <f>I52*J52*K52</f>
        <v>0</v>
      </c>
      <c r="M52" s="2" t="str">
        <f>IF(E52="","",VLOOKUP(E52,EPU,3,FALSE))</f>
        <v>MQxCM</v>
      </c>
      <c r="N52" s="6">
        <f>IF(E52="","",VLOOKUP(E52,EPU,4,FALSE))</f>
        <v>0.44</v>
      </c>
      <c r="O52" s="7">
        <f>L52*N52</f>
        <v>0</v>
      </c>
      <c r="P52" s="13">
        <f t="shared" si="12"/>
        <v>0</v>
      </c>
      <c r="R52" s="157">
        <f>'-12'!L52*$W$27+'-11'!L52*$W$26+'-10'!L52*$W$25+'-9'!L52*$W$24+'-8'!L52*$W$23+'-7'!L52*$W$22+'-6'!L52*$W$21+'-5'!L52*$W$20+'-4'!L52*$W$19+'-3'!L52*$W$18+'-2'!L52*$W$17+'-1'!L52*$W$16+'0'!L52*$W$15+'1'!L52*$W$14+'2'!L52*$W$13+'3'!L52*$W$12+'4'!L52*$W$11+'5'!L52*$W$10+'6'!L52*$W$9+'7'!L52*$W$8+'8'!L52*$W$7+'9'!L52*$W$6+'10'!L52*$W$5+'11'!L52*$W$4+'12'!L52*$W$3</f>
        <v>0</v>
      </c>
      <c r="S52" s="158">
        <f t="shared" si="10"/>
        <v>0</v>
      </c>
      <c r="T52" s="159" t="e">
        <f t="shared" si="22"/>
        <v>#DIV/0!</v>
      </c>
    </row>
    <row r="60" spans="1:20" ht="15.75" thickBot="1" x14ac:dyDescent="0.3"/>
    <row r="61" spans="1:20" ht="16.5" thickBot="1" x14ac:dyDescent="0.3">
      <c r="O61" s="61">
        <f>SUM(O2:O52)</f>
        <v>8106.0105672277459</v>
      </c>
      <c r="P61" s="62">
        <f>SUM(P2:P48)</f>
        <v>1</v>
      </c>
      <c r="S61" s="160">
        <f>SUM(S2:S52)</f>
        <v>0</v>
      </c>
      <c r="T61" s="173" t="e">
        <f>SUM(T2:T52)</f>
        <v>#DIV/0!</v>
      </c>
    </row>
    <row r="62" spans="1:20" x14ac:dyDescent="0.25">
      <c r="P62" s="62">
        <f>MAX(P2:P47)</f>
        <v>0.26594353480146171</v>
      </c>
    </row>
    <row r="63" spans="1:20" x14ac:dyDescent="0.25">
      <c r="P63" s="63">
        <v>0.2</v>
      </c>
    </row>
    <row r="64" spans="1:20" x14ac:dyDescent="0.25">
      <c r="P64" s="63">
        <v>0.05</v>
      </c>
    </row>
    <row r="65533" spans="7:7" x14ac:dyDescent="0.25">
      <c r="G65533" s="64"/>
    </row>
  </sheetData>
  <sheetProtection algorithmName="SHA-512" hashValue="bf6maPi9bzJdeqO4Lm93EDT4HRHGNHZ5UslLEbIrk6dRtrTg6pQwmpxt705Z2rfKmp7W7+kX3DO8wt7bA40w9g==" saltValue="qEcbQI7O/UJC/tIdbvi4/w==" spinCount="100000" sheet="1" objects="1" scenarios="1"/>
  <mergeCells count="3">
    <mergeCell ref="V30:AA30"/>
    <mergeCell ref="A1:B1"/>
    <mergeCell ref="V1:Y1"/>
  </mergeCells>
  <conditionalFormatting sqref="B6 B8:B49">
    <cfRule type="cellIs" dxfId="31" priority="73" stopIfTrue="1" operator="notEqual">
      <formula>0</formula>
    </cfRule>
  </conditionalFormatting>
  <conditionalFormatting sqref="O12:O14 O2:O9 O17:O52">
    <cfRule type="cellIs" dxfId="30" priority="71" stopIfTrue="1" operator="equal">
      <formula>0</formula>
    </cfRule>
  </conditionalFormatting>
  <conditionalFormatting sqref="P12:P14 P17:P47 P2:P9">
    <cfRule type="cellIs" dxfId="29" priority="169" stopIfTrue="1" operator="lessThan">
      <formula>P$64</formula>
    </cfRule>
    <cfRule type="cellIs" dxfId="28" priority="170" stopIfTrue="1" operator="between">
      <formula>P$64</formula>
      <formula>P$63</formula>
    </cfRule>
    <cfRule type="cellIs" dxfId="27" priority="171" stopIfTrue="1" operator="greaterThanOrEqual">
      <formula>P$63</formula>
    </cfRule>
  </conditionalFormatting>
  <conditionalFormatting sqref="P48">
    <cfRule type="cellIs" dxfId="26" priority="32" stopIfTrue="1" operator="lessThan">
      <formula>P$64</formula>
    </cfRule>
    <cfRule type="cellIs" dxfId="25" priority="33" stopIfTrue="1" operator="between">
      <formula>P$64</formula>
      <formula>P$63</formula>
    </cfRule>
    <cfRule type="cellIs" dxfId="24" priority="34" stopIfTrue="1" operator="greaterThanOrEqual">
      <formula>P$63</formula>
    </cfRule>
  </conditionalFormatting>
  <conditionalFormatting sqref="P49">
    <cfRule type="cellIs" dxfId="23" priority="28" stopIfTrue="1" operator="lessThan">
      <formula>P$64</formula>
    </cfRule>
    <cfRule type="cellIs" dxfId="22" priority="29" stopIfTrue="1" operator="between">
      <formula>P$64</formula>
      <formula>P$63</formula>
    </cfRule>
    <cfRule type="cellIs" dxfId="21" priority="30" stopIfTrue="1" operator="greaterThanOrEqual">
      <formula>P$63</formula>
    </cfRule>
  </conditionalFormatting>
  <conditionalFormatting sqref="P50">
    <cfRule type="cellIs" dxfId="20" priority="24" stopIfTrue="1" operator="lessThan">
      <formula>P$64</formula>
    </cfRule>
    <cfRule type="cellIs" dxfId="19" priority="25" stopIfTrue="1" operator="between">
      <formula>P$64</formula>
      <formula>P$63</formula>
    </cfRule>
    <cfRule type="cellIs" dxfId="18" priority="26" stopIfTrue="1" operator="greaterThanOrEqual">
      <formula>P$63</formula>
    </cfRule>
  </conditionalFormatting>
  <conditionalFormatting sqref="P50">
    <cfRule type="cellIs" dxfId="17" priority="20" stopIfTrue="1" operator="lessThan">
      <formula>P$64</formula>
    </cfRule>
    <cfRule type="cellIs" dxfId="16" priority="21" stopIfTrue="1" operator="between">
      <formula>P$64</formula>
      <formula>P$63</formula>
    </cfRule>
    <cfRule type="cellIs" dxfId="15" priority="22" stopIfTrue="1" operator="greaterThanOrEqual">
      <formula>P$63</formula>
    </cfRule>
  </conditionalFormatting>
  <conditionalFormatting sqref="P51">
    <cfRule type="cellIs" dxfId="14" priority="16" stopIfTrue="1" operator="lessThan">
      <formula>P$64</formula>
    </cfRule>
    <cfRule type="cellIs" dxfId="13" priority="17" stopIfTrue="1" operator="between">
      <formula>P$64</formula>
      <formula>P$63</formula>
    </cfRule>
    <cfRule type="cellIs" dxfId="12" priority="18" stopIfTrue="1" operator="greaterThanOrEqual">
      <formula>P$63</formula>
    </cfRule>
  </conditionalFormatting>
  <conditionalFormatting sqref="P51">
    <cfRule type="cellIs" dxfId="11" priority="12" stopIfTrue="1" operator="lessThan">
      <formula>P$64</formula>
    </cfRule>
    <cfRule type="cellIs" dxfId="10" priority="13" stopIfTrue="1" operator="between">
      <formula>P$64</formula>
      <formula>P$63</formula>
    </cfRule>
    <cfRule type="cellIs" dxfId="9" priority="14" stopIfTrue="1" operator="greaterThanOrEqual">
      <formula>P$63</formula>
    </cfRule>
  </conditionalFormatting>
  <conditionalFormatting sqref="P52">
    <cfRule type="cellIs" dxfId="8" priority="8" stopIfTrue="1" operator="lessThan">
      <formula>P$64</formula>
    </cfRule>
    <cfRule type="cellIs" dxfId="7" priority="9" stopIfTrue="1" operator="between">
      <formula>P$64</formula>
      <formula>P$63</formula>
    </cfRule>
    <cfRule type="cellIs" dxfId="6" priority="10" stopIfTrue="1" operator="greaterThanOrEqual">
      <formula>P$63</formula>
    </cfRule>
  </conditionalFormatting>
  <conditionalFormatting sqref="P52">
    <cfRule type="cellIs" dxfId="5" priority="4" stopIfTrue="1" operator="lessThan">
      <formula>P$64</formula>
    </cfRule>
    <cfRule type="cellIs" dxfId="4" priority="5" stopIfTrue="1" operator="between">
      <formula>P$64</formula>
      <formula>P$63</formula>
    </cfRule>
    <cfRule type="cellIs" dxfId="3" priority="6" stopIfTrue="1" operator="greaterThanOrEqual">
      <formula>P$63</formula>
    </cfRule>
  </conditionalFormatting>
  <conditionalFormatting sqref="AA5:AA27">
    <cfRule type="cellIs" dxfId="2" priority="175" stopIfTrue="1" operator="equal">
      <formula>$B$2</formula>
    </cfRule>
  </conditionalFormatting>
  <conditionalFormatting sqref="X3:X27">
    <cfRule type="cellIs" dxfId="1" priority="176" stopIfTrue="1" operator="equal">
      <formula>$B$2</formula>
    </cfRule>
  </conditionalFormatting>
  <conditionalFormatting sqref="AA3:AA4">
    <cfRule type="cellIs" dxfId="0" priority="1" stopIfTrue="1" operator="equal">
      <formula>$B$2</formula>
    </cfRule>
  </conditionalFormatting>
  <dataValidations count="4">
    <dataValidation type="list" allowBlank="1" showInputMessage="1" showErrorMessage="1" sqref="B5">
      <formula1>TIPO</formula1>
    </dataValidation>
    <dataValidation type="list" allowBlank="1" showInputMessage="1" showErrorMessage="1" sqref="G65533:G65536 G2:G52">
      <formula1>CM</formula1>
    </dataValidation>
    <dataValidation type="list" allowBlank="1" showInputMessage="1" showErrorMessage="1" sqref="H2:H52">
      <formula1>CAT</formula1>
    </dataValidation>
    <dataValidation type="list" allowBlank="1" showInputMessage="1" showErrorMessage="1" sqref="E2:E52">
      <formula1>CODICE</formula1>
    </dataValidation>
  </dataValidations>
  <pageMargins left="0.70866141732283472" right="0.70866141732283472" top="0.74803149606299213" bottom="0.74803149606299213" header="0.31496062992125984" footer="0.31496062992125984"/>
  <pageSetup paperSize="8" scale="78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5533"/>
  <sheetViews>
    <sheetView zoomScale="90" zoomScaleNormal="90" workbookViewId="0">
      <pane ySplit="1" topLeftCell="A2" activePane="bottomLeft" state="frozen"/>
      <selection activeCell="G47" sqref="G47:H47"/>
      <selection pane="bottomLeft" activeCell="O35" sqref="O35"/>
    </sheetView>
  </sheetViews>
  <sheetFormatPr defaultRowHeight="15" x14ac:dyDescent="0.25"/>
  <cols>
    <col min="1" max="1" width="23.5703125" style="1" customWidth="1"/>
    <col min="2" max="2" width="16.28515625" style="1" customWidth="1"/>
    <col min="3" max="3" width="2.85546875" style="1" customWidth="1"/>
    <col min="4" max="4" width="26" style="1" customWidth="1"/>
    <col min="5" max="5" width="12.140625" style="1" customWidth="1"/>
    <col min="6" max="7" width="2.5703125" style="1" customWidth="1"/>
    <col min="8" max="8" width="44.140625" style="1" bestFit="1" customWidth="1"/>
    <col min="9" max="9" width="6.7109375" style="1" customWidth="1"/>
    <col min="10" max="10" width="7.5703125" style="1" customWidth="1"/>
    <col min="11" max="11" width="6" style="1" customWidth="1"/>
    <col min="12" max="12" width="11" style="1" customWidth="1"/>
    <col min="13" max="13" width="9.140625" style="1" customWidth="1"/>
    <col min="14" max="14" width="10" style="1" customWidth="1"/>
    <col min="15" max="15" width="17.5703125" style="1" customWidth="1"/>
    <col min="16" max="16" width="9.140625" style="1" customWidth="1"/>
    <col min="17" max="17" width="6.28515625" style="1" customWidth="1"/>
    <col min="18" max="19" width="9.140625" style="1"/>
    <col min="20" max="20" width="13.7109375" style="1" customWidth="1"/>
    <col min="21" max="16384" width="9.140625" style="1"/>
  </cols>
  <sheetData>
    <row r="1" spans="1:27" ht="15.75" thickBot="1" x14ac:dyDescent="0.3">
      <c r="A1" s="73"/>
      <c r="B1" s="74"/>
      <c r="D1" s="70" t="s">
        <v>32</v>
      </c>
      <c r="E1" s="70" t="s">
        <v>0</v>
      </c>
      <c r="F1" s="70" t="s">
        <v>1</v>
      </c>
      <c r="G1" s="70" t="s">
        <v>6</v>
      </c>
      <c r="H1" s="70" t="s">
        <v>5</v>
      </c>
      <c r="I1" s="70" t="s">
        <v>2</v>
      </c>
      <c r="J1" s="70" t="s">
        <v>3</v>
      </c>
      <c r="K1" s="70" t="s">
        <v>4</v>
      </c>
      <c r="L1" s="70" t="s">
        <v>40</v>
      </c>
      <c r="M1" s="70" t="s">
        <v>41</v>
      </c>
      <c r="N1" s="70" t="s">
        <v>34</v>
      </c>
      <c r="O1" s="70" t="s">
        <v>42</v>
      </c>
      <c r="P1" s="71" t="s">
        <v>37</v>
      </c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</row>
    <row r="2" spans="1:27" ht="16.5" thickBot="1" x14ac:dyDescent="0.3">
      <c r="A2" s="75" t="s">
        <v>102</v>
      </c>
      <c r="B2" s="10">
        <f>O61</f>
        <v>4678.1082109999998</v>
      </c>
      <c r="D2" s="2" t="s">
        <v>56</v>
      </c>
      <c r="E2" s="2" t="str">
        <f>STIMA!E2</f>
        <v>A.02.001.f</v>
      </c>
      <c r="F2" s="3" t="str">
        <f t="shared" ref="F2:F47" si="0">IF(E2="","",VLOOKUP(E2,EPU,2,FALSE))</f>
        <v>- Dei rilevati con materiale da cava A1/A3 - Profondità cm 30</v>
      </c>
      <c r="G2" s="2" t="str">
        <f>STIMA!G2</f>
        <v>CORPO</v>
      </c>
      <c r="H2" s="2" t="str">
        <f>STIMA!H2</f>
        <v xml:space="preserve">MOVIMENTI DI MATERIE </v>
      </c>
      <c r="I2" s="4">
        <f>$B$7</f>
        <v>1</v>
      </c>
      <c r="J2" s="5">
        <f>IF(B47&gt;0,B6,IF(B3&gt;0,(B6+2*B10+((B3+B11)*B16-B30/COS(ATAN(B16)))*2+(IF(B3&gt;B19,2*B18,0)))+B15+2*B12,0))</f>
        <v>0</v>
      </c>
      <c r="K2" s="22"/>
      <c r="L2" s="5">
        <f>I2*J2</f>
        <v>0</v>
      </c>
      <c r="M2" s="2" t="str">
        <f t="shared" ref="M2:M46" si="1">IF(E2="","",VLOOKUP(E2,EPU,3,FALSE))</f>
        <v>MQ</v>
      </c>
      <c r="N2" s="6">
        <f t="shared" ref="N2:N46" si="2">IF(E2="","",VLOOKUP(E2,EPU,4,FALSE))</f>
        <v>5.82</v>
      </c>
      <c r="O2" s="7">
        <f t="shared" ref="O2:O9" si="3">L2*N2</f>
        <v>0</v>
      </c>
      <c r="P2" s="8">
        <f t="shared" ref="P2:P9" si="4">O2/$O$61</f>
        <v>0</v>
      </c>
    </row>
    <row r="3" spans="1:27" ht="15.75" thickBot="1" x14ac:dyDescent="0.3">
      <c r="A3" s="75" t="s">
        <v>110</v>
      </c>
      <c r="B3" s="14">
        <f>STIMA!V27</f>
        <v>-12</v>
      </c>
      <c r="D3" s="2" t="s">
        <v>74</v>
      </c>
      <c r="E3" s="2" t="str">
        <f>STIMA!E3</f>
        <v>A.02.020.b</v>
      </c>
      <c r="F3" s="3" t="str">
        <f t="shared" si="0"/>
        <v>- Con uso di calce</v>
      </c>
      <c r="G3" s="2" t="str">
        <f>STIMA!G3</f>
        <v>CORPO</v>
      </c>
      <c r="H3" s="2" t="str">
        <f>STIMA!H3</f>
        <v xml:space="preserve">MOVIMENTI DI MATERIE </v>
      </c>
      <c r="I3" s="4">
        <f>IF(B34=1,$B$7,0)</f>
        <v>1</v>
      </c>
      <c r="J3" s="5">
        <f>IF(B47&gt;0,B6,IF(B3&gt;0,(B6+2*B10+((B3+B11)*B16-B30/COS(ATAN(B16)))*2+(IF(B3&gt;B19,2*B18,0)))+B15+B12,B6+2*B10+2*B12+B15))</f>
        <v>22</v>
      </c>
      <c r="K3" s="60">
        <v>0.3</v>
      </c>
      <c r="L3" s="5">
        <f>I3*J3*K3</f>
        <v>6.6</v>
      </c>
      <c r="M3" s="2" t="str">
        <f t="shared" si="1"/>
        <v>MC</v>
      </c>
      <c r="N3" s="6">
        <f t="shared" si="2"/>
        <v>5.9</v>
      </c>
      <c r="O3" s="7">
        <f t="shared" si="3"/>
        <v>38.94</v>
      </c>
      <c r="P3" s="13">
        <f t="shared" si="4"/>
        <v>8.3238775683805999E-3</v>
      </c>
    </row>
    <row r="4" spans="1:27" ht="15.75" thickBot="1" x14ac:dyDescent="0.3">
      <c r="A4" s="75" t="s">
        <v>109</v>
      </c>
      <c r="B4" s="14">
        <v>1</v>
      </c>
      <c r="D4" s="2" t="s">
        <v>71</v>
      </c>
      <c r="E4" s="2" t="str">
        <f>STIMA!E4</f>
        <v>A.01.001</v>
      </c>
      <c r="F4" s="3" t="str">
        <f t="shared" si="0"/>
        <v>SCAVO DI SBANCAMENTO IN MATERIE DI QUALSIASI NATURA</v>
      </c>
      <c r="G4" s="2" t="str">
        <f>STIMA!G4</f>
        <v>MISURA</v>
      </c>
      <c r="H4" s="2" t="str">
        <f>STIMA!H4</f>
        <v>BONIFICHE</v>
      </c>
      <c r="I4" s="4">
        <f>$B$7</f>
        <v>1</v>
      </c>
      <c r="J4" s="5">
        <f>J3</f>
        <v>22</v>
      </c>
      <c r="K4" s="5">
        <f>B32</f>
        <v>0.5</v>
      </c>
      <c r="L4" s="5">
        <f>I4*J4*K4</f>
        <v>11</v>
      </c>
      <c r="M4" s="2" t="str">
        <f t="shared" si="1"/>
        <v>MC</v>
      </c>
      <c r="N4" s="6">
        <f t="shared" si="2"/>
        <v>3.65</v>
      </c>
      <c r="O4" s="7">
        <f t="shared" si="3"/>
        <v>40.15</v>
      </c>
      <c r="P4" s="13">
        <f t="shared" si="4"/>
        <v>8.5825291312398837E-3</v>
      </c>
    </row>
    <row r="5" spans="1:27" ht="15.75" thickBot="1" x14ac:dyDescent="0.3">
      <c r="A5" s="17" t="s">
        <v>90</v>
      </c>
      <c r="B5" s="18" t="str">
        <f>STIMA!$B$5</f>
        <v>B.1</v>
      </c>
      <c r="D5" s="2" t="s">
        <v>72</v>
      </c>
      <c r="E5" s="2" t="str">
        <f>STIMA!E5</f>
        <v>A.02.003</v>
      </c>
      <c r="F5" s="3" t="str">
        <f t="shared" si="0"/>
        <v>FORNITURA MATERIALI PER RILEVATI DA CAVE CON DISTANZA &lt; 5 KM</v>
      </c>
      <c r="G5" s="2" t="str">
        <f>STIMA!G5</f>
        <v>MISURA</v>
      </c>
      <c r="H5" s="2" t="str">
        <f>STIMA!H5</f>
        <v>BONIFICHE</v>
      </c>
      <c r="I5" s="4">
        <f>$B$7</f>
        <v>1</v>
      </c>
      <c r="J5" s="5">
        <f>J4</f>
        <v>22</v>
      </c>
      <c r="K5" s="5">
        <f>K4</f>
        <v>0.5</v>
      </c>
      <c r="L5" s="5">
        <f>I5*J5*K5</f>
        <v>11</v>
      </c>
      <c r="M5" s="2" t="str">
        <f t="shared" si="1"/>
        <v>MC</v>
      </c>
      <c r="N5" s="6">
        <f t="shared" si="2"/>
        <v>15.83</v>
      </c>
      <c r="O5" s="7">
        <f t="shared" si="3"/>
        <v>174.13</v>
      </c>
      <c r="P5" s="13">
        <f t="shared" si="4"/>
        <v>3.7222311273295172E-2</v>
      </c>
    </row>
    <row r="6" spans="1:27" ht="15.75" thickBot="1" x14ac:dyDescent="0.3">
      <c r="A6" s="75" t="s">
        <v>97</v>
      </c>
      <c r="B6" s="19">
        <f>VLOOKUP($B$5,GEOMETRIA,HLOOKUP($A6,CNR!$A$1:$AX$2,2,FALSE),FALSE)</f>
        <v>19.5</v>
      </c>
      <c r="D6" s="2" t="s">
        <v>73</v>
      </c>
      <c r="E6" s="2" t="str">
        <f>STIMA!E6</f>
        <v>A.02.007.a</v>
      </c>
      <c r="F6" s="3" t="str">
        <f t="shared" si="0"/>
        <v>- Appartenenti ai gruppi A1, A2-4, A2-5, A3</v>
      </c>
      <c r="G6" s="2" t="str">
        <f>STIMA!G6</f>
        <v>MISURA</v>
      </c>
      <c r="H6" s="2" t="str">
        <f>STIMA!H6</f>
        <v>BONIFICHE</v>
      </c>
      <c r="I6" s="4">
        <f>$B$7</f>
        <v>1</v>
      </c>
      <c r="J6" s="5">
        <f>J5</f>
        <v>22</v>
      </c>
      <c r="K6" s="5">
        <f>K5</f>
        <v>0.5</v>
      </c>
      <c r="L6" s="5">
        <f>I6*J6*K6</f>
        <v>11</v>
      </c>
      <c r="M6" s="2" t="str">
        <f t="shared" si="1"/>
        <v>MC</v>
      </c>
      <c r="N6" s="6">
        <f t="shared" si="2"/>
        <v>1.7</v>
      </c>
      <c r="O6" s="7">
        <f t="shared" si="3"/>
        <v>18.7</v>
      </c>
      <c r="P6" s="13">
        <f t="shared" si="4"/>
        <v>3.9973423350980284E-3</v>
      </c>
    </row>
    <row r="7" spans="1:27" ht="15.75" thickBot="1" x14ac:dyDescent="0.3">
      <c r="A7" s="75" t="s">
        <v>116</v>
      </c>
      <c r="B7" s="21">
        <f>IF(B13=0,B4,(B13/2-B6/2)*6.28+B14*B13/2*0.75)</f>
        <v>1</v>
      </c>
      <c r="D7" s="2" t="s">
        <v>79</v>
      </c>
      <c r="E7" s="2" t="str">
        <f>STIMA!E7</f>
        <v>A.02.002.a</v>
      </c>
      <c r="F7" s="3" t="str">
        <f t="shared" si="0"/>
        <v>- Su terreni appartenenti ai gruppi A.1, A.2-4, A.2-5, A.3</v>
      </c>
      <c r="G7" s="2" t="str">
        <f>STIMA!G7</f>
        <v>CORPO</v>
      </c>
      <c r="H7" s="2" t="str">
        <f>STIMA!H7</f>
        <v xml:space="preserve">MOVIMENTI DI MATERIE </v>
      </c>
      <c r="I7" s="4">
        <f>$B$7</f>
        <v>1</v>
      </c>
      <c r="J7" s="5">
        <f>J2</f>
        <v>0</v>
      </c>
      <c r="K7" s="20"/>
      <c r="L7" s="5">
        <f>I7*J7</f>
        <v>0</v>
      </c>
      <c r="M7" s="2" t="str">
        <f t="shared" si="1"/>
        <v>MQ</v>
      </c>
      <c r="N7" s="6">
        <f t="shared" si="2"/>
        <v>0.43</v>
      </c>
      <c r="O7" s="7">
        <f t="shared" si="3"/>
        <v>0</v>
      </c>
      <c r="P7" s="13">
        <f t="shared" si="4"/>
        <v>0</v>
      </c>
    </row>
    <row r="8" spans="1:27" x14ac:dyDescent="0.25">
      <c r="A8" s="23" t="s">
        <v>96</v>
      </c>
      <c r="B8" s="24">
        <f>VLOOKUP($B$5,GEOMETRIA,HLOOKUP($A8,CNR!$A$1:$AX$2,2,FALSE),FALSE)</f>
        <v>2</v>
      </c>
      <c r="D8" s="2" t="s">
        <v>78</v>
      </c>
      <c r="E8" s="2" t="str">
        <f>STIMA!E8</f>
        <v>A.02.002.b</v>
      </c>
      <c r="F8" s="3" t="str">
        <f t="shared" si="0"/>
        <v>- Su terreni appartenenti ai gruppi A.4, A.2-6, A.2-7, A.5</v>
      </c>
      <c r="G8" s="2" t="str">
        <f>STIMA!G8</f>
        <v>CORPO</v>
      </c>
      <c r="H8" s="2" t="str">
        <f>STIMA!H8</f>
        <v xml:space="preserve">MOVIMENTI DI MATERIE </v>
      </c>
      <c r="I8" s="4">
        <f>$B$7</f>
        <v>1</v>
      </c>
      <c r="J8" s="5">
        <f>IF(B47&gt;0,B6,IF(B3&gt;0,0,B6+2*B10+2*B12+B15))</f>
        <v>22</v>
      </c>
      <c r="K8" s="22"/>
      <c r="L8" s="5">
        <f>I8*J8</f>
        <v>22</v>
      </c>
      <c r="M8" s="2" t="str">
        <f t="shared" si="1"/>
        <v>MQ</v>
      </c>
      <c r="N8" s="6">
        <f t="shared" si="2"/>
        <v>0.87</v>
      </c>
      <c r="O8" s="7">
        <f t="shared" si="3"/>
        <v>19.14</v>
      </c>
      <c r="P8" s="13">
        <f t="shared" si="4"/>
        <v>4.0913974488650407E-3</v>
      </c>
    </row>
    <row r="9" spans="1:27" x14ac:dyDescent="0.25">
      <c r="A9" s="26" t="s">
        <v>89</v>
      </c>
      <c r="B9" s="27">
        <f>VLOOKUP($B$5,GEOMETRIA,HLOOKUP($A9,CNR!$A$1:$AX$2,2,FALSE),FALSE)</f>
        <v>2.5</v>
      </c>
      <c r="D9" s="2" t="s">
        <v>58</v>
      </c>
      <c r="E9" s="2" t="str">
        <f>STIMA!E9</f>
        <v>E.01.031.b</v>
      </c>
      <c r="F9" s="3" t="str">
        <f t="shared" si="0"/>
        <v>- Resistenza a trazione(*) UNI EN ISO 10319 (kN/m)&gt;35 (kN/m)</v>
      </c>
      <c r="G9" s="2" t="str">
        <f>STIMA!G9</f>
        <v>CORPO</v>
      </c>
      <c r="H9" s="2" t="str">
        <f>STIMA!H9</f>
        <v xml:space="preserve">MOVIMENTI DI MATERIE </v>
      </c>
      <c r="I9" s="4">
        <f>IF(B33=1,$B$7,0)</f>
        <v>1</v>
      </c>
      <c r="J9" s="25">
        <f>IF(B3&gt;0,(B6+2*B10+((B3+B11)*B16-B30/COS(ATAN(B16)))*2+(IF(B3&gt;B19,2*B18,0))+2*(B31+B32+0.5))+2*B12+B15,B6+2*B10+2*B12+B15+2*(B31+B32+0.5))</f>
        <v>24.6</v>
      </c>
      <c r="K9" s="12"/>
      <c r="L9" s="5">
        <f>I9*J9</f>
        <v>24.6</v>
      </c>
      <c r="M9" s="2" t="str">
        <f t="shared" si="1"/>
        <v>MQ</v>
      </c>
      <c r="N9" s="6">
        <f t="shared" si="2"/>
        <v>1.63</v>
      </c>
      <c r="O9" s="7">
        <f t="shared" si="3"/>
        <v>40.097999999999999</v>
      </c>
      <c r="P9" s="13">
        <f t="shared" si="4"/>
        <v>8.5714135268856011E-3</v>
      </c>
    </row>
    <row r="10" spans="1:27" x14ac:dyDescent="0.25">
      <c r="A10" s="15" t="s">
        <v>44</v>
      </c>
      <c r="B10" s="27">
        <f>VLOOKUP($B$5,GEOMETRIA,HLOOKUP($A10,CNR!$A$1:$AX$2,2,FALSE),FALSE)</f>
        <v>1.25</v>
      </c>
      <c r="D10" s="2" t="s">
        <v>68</v>
      </c>
      <c r="E10" s="2"/>
      <c r="F10" s="29" t="str">
        <f t="shared" si="0"/>
        <v/>
      </c>
      <c r="G10" s="2"/>
      <c r="H10" s="2"/>
      <c r="I10" s="4">
        <f>$B$7</f>
        <v>1</v>
      </c>
      <c r="J10" s="5">
        <f>IF(B47&gt;0,B6+B10,IF(B3&gt;0,(B6+2*B10+2*B12+B15+B9+((B29+B11+(B3-B29-(IF((B3-B29)&gt;B19,B19,0)))/2)*B16-B30/COS(ATAN(B16)))*2),0))</f>
        <v>0</v>
      </c>
      <c r="K10" s="5">
        <f>IF(B3&gt;0,(IF(B3-B29&gt;B19,B3-B29-B19,B3-B29)),0)</f>
        <v>0</v>
      </c>
      <c r="L10" s="5">
        <f>I10*J10*K10</f>
        <v>0</v>
      </c>
      <c r="M10" s="28" t="str">
        <f t="shared" si="1"/>
        <v/>
      </c>
      <c r="N10" s="32" t="str">
        <f t="shared" si="2"/>
        <v/>
      </c>
      <c r="O10" s="33"/>
      <c r="P10" s="34"/>
    </row>
    <row r="11" spans="1:27" x14ac:dyDescent="0.25">
      <c r="A11" s="15" t="s">
        <v>81</v>
      </c>
      <c r="B11" s="27">
        <f>VLOOKUP($B$5,GEOMETRIA,HLOOKUP($A11,CNR!$A$1:$AX$2,2,FALSE),FALSE)</f>
        <v>0.1</v>
      </c>
      <c r="D11" s="2" t="s">
        <v>68</v>
      </c>
      <c r="E11" s="2"/>
      <c r="F11" s="36" t="str">
        <f>IF(E11="","",VLOOKUP(E11,EPU,2,FALSE))</f>
        <v/>
      </c>
      <c r="G11" s="2"/>
      <c r="H11" s="2"/>
      <c r="I11" s="4">
        <f>$B$7</f>
        <v>1</v>
      </c>
      <c r="J11" s="25">
        <f>IF(B47&gt;0,B6+B10+B18,IF(B3-B29&gt;B19,(B6+2*B10+2*B12+B15+B9+2*B18+((B3+B11-B19/2)*B16-B30/COS(ATAN(B16)))*2),0))</f>
        <v>0</v>
      </c>
      <c r="K11" s="5">
        <f>IF(B3-B29&gt;B19,B19,0)</f>
        <v>0</v>
      </c>
      <c r="L11" s="5">
        <f>I11*J11*K11</f>
        <v>0</v>
      </c>
      <c r="M11" s="35" t="str">
        <f>IF(E11="","",VLOOKUP(E11,EPU,3,FALSE))</f>
        <v/>
      </c>
      <c r="N11" s="39" t="str">
        <f>IF(E11="","",VLOOKUP(E11,EPU,4,FALSE))</f>
        <v/>
      </c>
      <c r="O11" s="40"/>
      <c r="P11" s="41"/>
    </row>
    <row r="12" spans="1:27" x14ac:dyDescent="0.25">
      <c r="A12" s="26" t="s">
        <v>94</v>
      </c>
      <c r="B12" s="27">
        <f>VLOOKUP($B$5,GEOMETRIA,HLOOKUP($A12,CNR!$A$1:$AX$2,2,FALSE),FALSE)</f>
        <v>0</v>
      </c>
      <c r="D12" s="2" t="s">
        <v>68</v>
      </c>
      <c r="E12" s="2" t="str">
        <f>STIMA!E12</f>
        <v>A.02.003</v>
      </c>
      <c r="F12" s="3" t="str">
        <f>IF(E12="","",VLOOKUP(E12,EPU,2,FALSE))</f>
        <v>FORNITURA MATERIALI PER RILEVATI DA CAVE CON DISTANZA &lt; 5 KM</v>
      </c>
      <c r="G12" s="2" t="str">
        <f>STIMA!G12</f>
        <v>CORPO</v>
      </c>
      <c r="H12" s="2" t="str">
        <f>STIMA!H12</f>
        <v xml:space="preserve">MOVIMENTI DI MATERIE </v>
      </c>
      <c r="I12" s="42" t="s">
        <v>85</v>
      </c>
      <c r="J12" s="43"/>
      <c r="K12" s="44"/>
      <c r="L12" s="5">
        <f>L10+L11</f>
        <v>0</v>
      </c>
      <c r="M12" s="2" t="str">
        <f>IF(E12="","",VLOOKUP(E12,EPU,3,FALSE))</f>
        <v>MC</v>
      </c>
      <c r="N12" s="6">
        <f>IF(E12="","",VLOOKUP(E12,EPU,4,FALSE))</f>
        <v>15.83</v>
      </c>
      <c r="O12" s="7">
        <f>L12*N12</f>
        <v>0</v>
      </c>
      <c r="P12" s="13">
        <f>O12/$O$61</f>
        <v>0</v>
      </c>
    </row>
    <row r="13" spans="1:27" x14ac:dyDescent="0.25">
      <c r="A13" s="23" t="s">
        <v>104</v>
      </c>
      <c r="B13" s="27">
        <f>VLOOKUP($B$5,GEOMETRIA,HLOOKUP($A13,CNR!$A$1:$AX$2,2,FALSE),FALSE)</f>
        <v>0</v>
      </c>
      <c r="D13" s="2" t="s">
        <v>67</v>
      </c>
      <c r="E13" s="2" t="str">
        <f>STIMA!E13</f>
        <v>A.02.007.d</v>
      </c>
      <c r="F13" s="3" t="str">
        <f t="shared" si="0"/>
        <v>- Compresa configurazione delle scarpate e profilatura dei cigli</v>
      </c>
      <c r="G13" s="2" t="str">
        <f>STIMA!G13</f>
        <v>CORPO</v>
      </c>
      <c r="H13" s="2" t="str">
        <f>STIMA!H13</f>
        <v xml:space="preserve">MOVIMENTI DI MATERIE </v>
      </c>
      <c r="I13" s="45" t="s">
        <v>85</v>
      </c>
      <c r="J13" s="46"/>
      <c r="K13" s="47"/>
      <c r="L13" s="5">
        <f>L12</f>
        <v>0</v>
      </c>
      <c r="M13" s="2" t="str">
        <f t="shared" si="1"/>
        <v>MC</v>
      </c>
      <c r="N13" s="6">
        <f t="shared" si="2"/>
        <v>0.87</v>
      </c>
      <c r="O13" s="7">
        <f>L13*N13</f>
        <v>0</v>
      </c>
      <c r="P13" s="13">
        <f>O13/$O$61</f>
        <v>0</v>
      </c>
    </row>
    <row r="14" spans="1:27" x14ac:dyDescent="0.25">
      <c r="A14" s="23" t="s">
        <v>105</v>
      </c>
      <c r="B14" s="27">
        <f>VLOOKUP($B$5,GEOMETRIA,HLOOKUP($A14,CNR!$A$1:$AX$2,2,FALSE),FALSE)</f>
        <v>0</v>
      </c>
      <c r="D14" s="2" t="s">
        <v>60</v>
      </c>
      <c r="E14" s="2" t="str">
        <f>STIMA!E14</f>
        <v>A.01.004</v>
      </c>
      <c r="F14" s="3" t="str">
        <f>IF(E14="","",VLOOKUP(E14,EPU,2,FALSE))</f>
        <v>SCAVO A SEZIONE RISTRETTA PER TRINCEE E BONIFICHE</v>
      </c>
      <c r="G14" s="2" t="str">
        <f>STIMA!G14</f>
        <v>CORPO</v>
      </c>
      <c r="H14" s="2" t="str">
        <f>STIMA!H14</f>
        <v xml:space="preserve">MOVIMENTI DI MATERIE </v>
      </c>
      <c r="I14" s="4">
        <f>$B$7</f>
        <v>1</v>
      </c>
      <c r="J14" s="5">
        <f>2*(B21+B21)</f>
        <v>4</v>
      </c>
      <c r="K14" s="5">
        <f>B21</f>
        <v>1</v>
      </c>
      <c r="L14" s="5">
        <f>I14*J14*K14</f>
        <v>4</v>
      </c>
      <c r="M14" s="2" t="str">
        <f>IF(E14="","",VLOOKUP(E14,EPU,3,FALSE))</f>
        <v>MC</v>
      </c>
      <c r="N14" s="6">
        <f>IF(E14="","",VLOOKUP(E14,EPU,4,FALSE))</f>
        <v>11.13</v>
      </c>
      <c r="O14" s="7">
        <f>L14*N14</f>
        <v>44.52</v>
      </c>
      <c r="P14" s="13">
        <f>O14/$O$61</f>
        <v>9.5166674202440769E-3</v>
      </c>
    </row>
    <row r="15" spans="1:27" x14ac:dyDescent="0.25">
      <c r="A15" s="26" t="s">
        <v>95</v>
      </c>
      <c r="B15" s="27">
        <f>VLOOKUP($B$5,GEOMETRIA,HLOOKUP($A15,CNR!$A$1:$AX$2,2,FALSE),FALSE)</f>
        <v>0</v>
      </c>
      <c r="D15" s="2" t="s">
        <v>64</v>
      </c>
      <c r="E15" s="2"/>
      <c r="F15" s="29"/>
      <c r="G15" s="2"/>
      <c r="H15" s="2"/>
      <c r="I15" s="4">
        <f>$B$7</f>
        <v>1</v>
      </c>
      <c r="J15" s="5">
        <f>IF(B47&gt;0,B6+B10,IF(B3+B29&lt;0,(B6+2*B10+2*B12+B15+B9+K15*B17),0))</f>
        <v>32.17</v>
      </c>
      <c r="K15" s="5">
        <f>IF(B3&lt;0,(IF(B29-B3&gt;B19,-B3+B29-B19,-B3+B29)),0)</f>
        <v>7.67</v>
      </c>
      <c r="L15" s="5">
        <f>I15*J15*K15</f>
        <v>246.74390000000002</v>
      </c>
      <c r="M15" s="28" t="str">
        <f>IF(E15="","",VLOOKUP(E15,EPU,3,FALSE))</f>
        <v/>
      </c>
      <c r="N15" s="32" t="str">
        <f>IF(E15="","",VLOOKUP(E15,EPU,4,FALSE))</f>
        <v/>
      </c>
      <c r="O15" s="33"/>
      <c r="P15" s="34"/>
    </row>
    <row r="16" spans="1:27" x14ac:dyDescent="0.25">
      <c r="A16" s="15" t="s">
        <v>45</v>
      </c>
      <c r="B16" s="27">
        <f>VLOOKUP($B$5,GEOMETRIA,HLOOKUP($A16,CNR!$A$1:$AX$2,2,FALSE),FALSE)</f>
        <v>1.5</v>
      </c>
      <c r="D16" s="2" t="s">
        <v>64</v>
      </c>
      <c r="E16" s="2"/>
      <c r="F16" s="36"/>
      <c r="G16" s="2"/>
      <c r="H16" s="2"/>
      <c r="I16" s="4">
        <f>$B$7</f>
        <v>1</v>
      </c>
      <c r="J16" s="5">
        <f>IF(B47&gt;0,B6+B10+B18,IF(K16&gt;0,(B6+2*B10+2*B12+B15+B9+2*K15*B17+K16*B17)+2*B18,0))</f>
        <v>50.84</v>
      </c>
      <c r="K16" s="5">
        <f>IF(B3&lt;0,(IF(B29-B3&gt;B19,B19,0)),0)</f>
        <v>5</v>
      </c>
      <c r="L16" s="5">
        <f>I16*J16*K16</f>
        <v>254.20000000000002</v>
      </c>
      <c r="M16" s="35" t="str">
        <f>IF(E16="","",VLOOKUP(E16,EPU,3,FALSE))</f>
        <v/>
      </c>
      <c r="N16" s="39" t="str">
        <f>IF(E16="","",VLOOKUP(E16,EPU,4,FALSE))</f>
        <v/>
      </c>
      <c r="O16" s="40"/>
      <c r="P16" s="41"/>
    </row>
    <row r="17" spans="1:16" x14ac:dyDescent="0.25">
      <c r="A17" s="15" t="s">
        <v>46</v>
      </c>
      <c r="B17" s="27">
        <f>VLOOKUP($B$5,GEOMETRIA,HLOOKUP($A17,CNR!$A$1:$AX$2,2,FALSE),FALSE)</f>
        <v>1</v>
      </c>
      <c r="D17" s="2" t="s">
        <v>64</v>
      </c>
      <c r="E17" s="2" t="str">
        <f>STIMA!E17</f>
        <v>A.01.001</v>
      </c>
      <c r="F17" s="3" t="str">
        <f>IF(E17="","",VLOOKUP(E17,EPU,2,FALSE))</f>
        <v>SCAVO DI SBANCAMENTO IN MATERIE DI QUALSIASI NATURA</v>
      </c>
      <c r="G17" s="2" t="str">
        <f>STIMA!G17</f>
        <v>CORPO</v>
      </c>
      <c r="H17" s="2" t="str">
        <f>STIMA!H17</f>
        <v xml:space="preserve">MOVIMENTI DI MATERIE </v>
      </c>
      <c r="I17" s="48" t="s">
        <v>85</v>
      </c>
      <c r="J17" s="49"/>
      <c r="K17" s="50"/>
      <c r="L17" s="5">
        <f>L15+L16</f>
        <v>500.94390000000004</v>
      </c>
      <c r="M17" s="2" t="str">
        <f>IF(E17="","",VLOOKUP(E17,EPU,3,FALSE))</f>
        <v>MC</v>
      </c>
      <c r="N17" s="6">
        <f>IF(E17="","",VLOOKUP(E17,EPU,4,FALSE))</f>
        <v>3.65</v>
      </c>
      <c r="O17" s="7">
        <f t="shared" ref="O17:O35" si="5">L17*N17</f>
        <v>1828.4452350000001</v>
      </c>
      <c r="P17" s="13">
        <f t="shared" ref="P17:P52" si="6">O17/$O$61</f>
        <v>0.39085141953335639</v>
      </c>
    </row>
    <row r="18" spans="1:16" x14ac:dyDescent="0.25">
      <c r="A18" s="23" t="s">
        <v>84</v>
      </c>
      <c r="B18" s="27">
        <f>VLOOKUP($B$5,GEOMETRIA,HLOOKUP($A18,CNR!$A$1:$AX$2,2,FALSE),FALSE)</f>
        <v>3</v>
      </c>
      <c r="D18" s="2" t="s">
        <v>50</v>
      </c>
      <c r="E18" s="2" t="str">
        <f>STIMA!E18</f>
        <v>D.01.001</v>
      </c>
      <c r="F18" s="3" t="str">
        <f t="shared" si="0"/>
        <v>FONDAZIONE STRADALE IN MISTO GRANULARE STABILIZZATO</v>
      </c>
      <c r="G18" s="2" t="str">
        <f>STIMA!G18</f>
        <v>CORPO</v>
      </c>
      <c r="H18" s="2" t="str">
        <f>STIMA!H18</f>
        <v>SOVRASTRUTTURA</v>
      </c>
      <c r="I18" s="4">
        <f t="shared" ref="I18:I25" si="7">$B$7</f>
        <v>1</v>
      </c>
      <c r="J18" s="5">
        <f>IF(B47&gt;0,B6+B48,B6+2*B12+B15+B8*(2*(MAX(B27,B28))+2*B26+2*B25+2*B24+B23))</f>
        <v>21.58</v>
      </c>
      <c r="K18" s="5">
        <f>B23</f>
        <v>0.3</v>
      </c>
      <c r="L18" s="5">
        <f t="shared" ref="L18:L22" si="8">I18*J18*K18</f>
        <v>6.4739999999999993</v>
      </c>
      <c r="M18" s="2" t="str">
        <f t="shared" si="1"/>
        <v>MC</v>
      </c>
      <c r="N18" s="6">
        <f t="shared" si="2"/>
        <v>31.05</v>
      </c>
      <c r="O18" s="7">
        <f t="shared" si="5"/>
        <v>201.01769999999999</v>
      </c>
      <c r="P18" s="13">
        <f t="shared" si="6"/>
        <v>4.2969869642461758E-2</v>
      </c>
    </row>
    <row r="19" spans="1:16" x14ac:dyDescent="0.25">
      <c r="A19" s="23" t="s">
        <v>83</v>
      </c>
      <c r="B19" s="27">
        <f>VLOOKUP($B$5,GEOMETRIA,HLOOKUP($A19,CNR!$A$1:$AX$2,2,FALSE),FALSE)</f>
        <v>5</v>
      </c>
      <c r="D19" s="2" t="s">
        <v>51</v>
      </c>
      <c r="E19" s="2" t="str">
        <f>STIMA!E19</f>
        <v>D.01.003</v>
      </c>
      <c r="F19" s="3" t="str">
        <f t="shared" si="0"/>
        <v>FONDAZIONE STRADALE IN MISTO CEMENTATO</v>
      </c>
      <c r="G19" s="2" t="str">
        <f>STIMA!G19</f>
        <v>CORPO</v>
      </c>
      <c r="H19" s="2" t="str">
        <f>STIMA!H19</f>
        <v>SOVRASTRUTTURA</v>
      </c>
      <c r="I19" s="4">
        <f t="shared" si="7"/>
        <v>1</v>
      </c>
      <c r="J19" s="5">
        <f>IF(B47&gt;0,B6+B48,B6+B8*(2*(MAX(B27,B28))+2*B26+2*B25+B24))</f>
        <v>20.68</v>
      </c>
      <c r="K19" s="5">
        <f>B24</f>
        <v>0.15</v>
      </c>
      <c r="L19" s="5">
        <f t="shared" si="8"/>
        <v>3.1019999999999999</v>
      </c>
      <c r="M19" s="2" t="str">
        <f t="shared" si="1"/>
        <v>MC</v>
      </c>
      <c r="N19" s="6">
        <f t="shared" si="2"/>
        <v>47.63</v>
      </c>
      <c r="O19" s="7">
        <f t="shared" si="5"/>
        <v>147.74825999999999</v>
      </c>
      <c r="P19" s="13">
        <f t="shared" si="6"/>
        <v>3.1582907734495756E-2</v>
      </c>
    </row>
    <row r="20" spans="1:16" x14ac:dyDescent="0.25">
      <c r="A20" s="15" t="s">
        <v>47</v>
      </c>
      <c r="B20" s="27">
        <f>VLOOKUP($B$5,GEOMETRIA,HLOOKUP($A20,CNR!$A$1:$AX$2,2,FALSE),FALSE)</f>
        <v>1</v>
      </c>
      <c r="D20" s="2" t="s">
        <v>52</v>
      </c>
      <c r="E20" s="2" t="str">
        <f>STIMA!E20</f>
        <v>D.01.005.c</v>
      </c>
      <c r="F20" s="3" t="str">
        <f t="shared" si="0"/>
        <v>- Con bitume modificato soft per metro cubo reso e per uno spessore superiore a cm 10</v>
      </c>
      <c r="G20" s="2" t="str">
        <f>STIMA!G20</f>
        <v>CORPO</v>
      </c>
      <c r="H20" s="2" t="str">
        <f>STIMA!H20</f>
        <v>SOVRASTRUTTURA</v>
      </c>
      <c r="I20" s="4">
        <f t="shared" si="7"/>
        <v>1</v>
      </c>
      <c r="J20" s="5">
        <f>IF(B47&gt;0,B6+B48,B6+B8*(2*(MAX(B27,B28))+2*B26+B25))</f>
        <v>20.14</v>
      </c>
      <c r="K20" s="5">
        <f>B25</f>
        <v>0.12</v>
      </c>
      <c r="L20" s="5">
        <f t="shared" si="8"/>
        <v>2.4167999999999998</v>
      </c>
      <c r="M20" s="2" t="str">
        <f t="shared" si="1"/>
        <v>MC</v>
      </c>
      <c r="N20" s="6">
        <f t="shared" si="2"/>
        <v>138.33000000000001</v>
      </c>
      <c r="O20" s="7">
        <f t="shared" si="5"/>
        <v>334.315944</v>
      </c>
      <c r="P20" s="13">
        <f t="shared" si="6"/>
        <v>7.1463918516013997E-2</v>
      </c>
    </row>
    <row r="21" spans="1:16" x14ac:dyDescent="0.25">
      <c r="A21" s="15" t="s">
        <v>48</v>
      </c>
      <c r="B21" s="27">
        <f>VLOOKUP($B$5,GEOMETRIA,HLOOKUP($A21,CNR!$A$1:$AX$2,2,FALSE),FALSE)</f>
        <v>1</v>
      </c>
      <c r="D21" s="2" t="s">
        <v>53</v>
      </c>
      <c r="E21" s="2" t="str">
        <f>STIMA!E21</f>
        <v>D.01.017.e</v>
      </c>
      <c r="F21" s="3" t="str">
        <f t="shared" si="0"/>
        <v>- Con bitume modificato soft per metro cubo reso e per spessore superiore a cm 6</v>
      </c>
      <c r="G21" s="2" t="str">
        <f>STIMA!G21</f>
        <v>CORPO</v>
      </c>
      <c r="H21" s="2" t="str">
        <f>STIMA!H21</f>
        <v>SOVRASTRUTTURA</v>
      </c>
      <c r="I21" s="4">
        <f t="shared" si="7"/>
        <v>1</v>
      </c>
      <c r="J21" s="5">
        <f>IF(B47&gt;0,B6+B48,B6+B8*(2*(MAX(B27,B28))+B26))</f>
        <v>19.78</v>
      </c>
      <c r="K21" s="5">
        <f>B26</f>
        <v>0.06</v>
      </c>
      <c r="L21" s="5">
        <f t="shared" si="8"/>
        <v>1.1868000000000001</v>
      </c>
      <c r="M21" s="2" t="str">
        <f t="shared" si="1"/>
        <v>MC</v>
      </c>
      <c r="N21" s="6">
        <f t="shared" si="2"/>
        <v>152.34</v>
      </c>
      <c r="O21" s="7">
        <f t="shared" si="5"/>
        <v>180.79711200000003</v>
      </c>
      <c r="P21" s="13">
        <f t="shared" si="6"/>
        <v>3.8647483949789299E-2</v>
      </c>
    </row>
    <row r="22" spans="1:16" ht="15.75" thickBot="1" x14ac:dyDescent="0.3">
      <c r="A22" s="15" t="s">
        <v>49</v>
      </c>
      <c r="B22" s="27">
        <f>VLOOKUP($B$5,GEOMETRIA,HLOOKUP($A22,CNR!$A$1:$AX$2,2,FALSE),FALSE)</f>
        <v>1</v>
      </c>
      <c r="D22" s="2" t="s">
        <v>54</v>
      </c>
      <c r="E22" s="2" t="str">
        <f>STIMA!E22</f>
        <v>D.01.021.e</v>
      </c>
      <c r="F22" s="3" t="str">
        <f t="shared" si="0"/>
        <v>- Con bitume modificato hard per metro cubo reso e per spessore superiore a cm 3</v>
      </c>
      <c r="G22" s="2" t="str">
        <f>STIMA!G22</f>
        <v>CORPO</v>
      </c>
      <c r="H22" s="2" t="str">
        <f>STIMA!H22</f>
        <v>SOVRASTRUTTURA</v>
      </c>
      <c r="I22" s="4">
        <f t="shared" si="7"/>
        <v>1</v>
      </c>
      <c r="J22" s="5">
        <f>IF(B47&gt;0,B6+B48,B6+B8*B27)</f>
        <v>19.5</v>
      </c>
      <c r="K22" s="5">
        <f>B27</f>
        <v>0</v>
      </c>
      <c r="L22" s="5">
        <f t="shared" si="8"/>
        <v>0</v>
      </c>
      <c r="M22" s="2" t="str">
        <f t="shared" si="1"/>
        <v>MC</v>
      </c>
      <c r="N22" s="6">
        <f t="shared" si="2"/>
        <v>173.44</v>
      </c>
      <c r="O22" s="7">
        <f t="shared" si="5"/>
        <v>0</v>
      </c>
      <c r="P22" s="13">
        <f t="shared" si="6"/>
        <v>0</v>
      </c>
    </row>
    <row r="23" spans="1:16" x14ac:dyDescent="0.25">
      <c r="A23" s="76" t="s">
        <v>50</v>
      </c>
      <c r="B23" s="52">
        <f>VLOOKUP($B$5,GEOMETRIA,HLOOKUP($A23,CNR!$A$1:$AX$2,2,FALSE),FALSE)</f>
        <v>0.3</v>
      </c>
      <c r="D23" s="2" t="s">
        <v>55</v>
      </c>
      <c r="E23" s="2" t="str">
        <f>STIMA!E23</f>
        <v>D.01.036.a</v>
      </c>
      <c r="F23" s="3" t="str">
        <f t="shared" si="0"/>
        <v>- Con bitume modificato hard per uno spessore di cm 4</v>
      </c>
      <c r="G23" s="2" t="str">
        <f>STIMA!G23</f>
        <v>CORPO</v>
      </c>
      <c r="H23" s="2" t="str">
        <f>STIMA!H23</f>
        <v>SOVRASTRUTTURA</v>
      </c>
      <c r="I23" s="4">
        <f t="shared" si="7"/>
        <v>1</v>
      </c>
      <c r="J23" s="5">
        <f>IF(B47&gt;0,B6+B48,B6+B8*B28)</f>
        <v>19.579999999999998</v>
      </c>
      <c r="K23" s="12"/>
      <c r="L23" s="5">
        <f>IF(B28&gt;0,I23*J23,0)</f>
        <v>19.579999999999998</v>
      </c>
      <c r="M23" s="2" t="str">
        <f t="shared" si="1"/>
        <v>MQ</v>
      </c>
      <c r="N23" s="6">
        <f t="shared" si="2"/>
        <v>9.7799999999999994</v>
      </c>
      <c r="O23" s="7">
        <f t="shared" si="5"/>
        <v>191.49239999999998</v>
      </c>
      <c r="P23" s="13">
        <f t="shared" si="6"/>
        <v>4.0933726062541476E-2</v>
      </c>
    </row>
    <row r="24" spans="1:16" x14ac:dyDescent="0.25">
      <c r="A24" s="77" t="s">
        <v>51</v>
      </c>
      <c r="B24" s="54">
        <f>VLOOKUP($B$5,GEOMETRIA,HLOOKUP($A24,CNR!$A$1:$AX$2,2,FALSE),FALSE)</f>
        <v>0.15</v>
      </c>
      <c r="D24" s="2" t="s">
        <v>59</v>
      </c>
      <c r="E24" s="2" t="str">
        <f>STIMA!E24</f>
        <v>D.01.043.a</v>
      </c>
      <c r="F24" s="3" t="str">
        <f t="shared" si="0"/>
        <v>- In emulsione bituminosa non modificata</v>
      </c>
      <c r="G24" s="2" t="str">
        <f>STIMA!G24</f>
        <v>CORPO</v>
      </c>
      <c r="H24" s="2" t="str">
        <f>STIMA!H24</f>
        <v>SOVRASTRUTTURA</v>
      </c>
      <c r="I24" s="4">
        <f t="shared" si="7"/>
        <v>1</v>
      </c>
      <c r="J24" s="5">
        <f>J23</f>
        <v>19.579999999999998</v>
      </c>
      <c r="K24" s="12"/>
      <c r="L24" s="5">
        <f>L23</f>
        <v>19.579999999999998</v>
      </c>
      <c r="M24" s="2" t="str">
        <f t="shared" si="1"/>
        <v>MQ</v>
      </c>
      <c r="N24" s="6">
        <f t="shared" si="2"/>
        <v>0.8</v>
      </c>
      <c r="O24" s="7">
        <f t="shared" si="5"/>
        <v>15.664</v>
      </c>
      <c r="P24" s="13">
        <f t="shared" si="6"/>
        <v>3.3483620501056429E-3</v>
      </c>
    </row>
    <row r="25" spans="1:16" x14ac:dyDescent="0.25">
      <c r="A25" s="77" t="s">
        <v>52</v>
      </c>
      <c r="B25" s="54">
        <f>VLOOKUP($B$5,GEOMETRIA,HLOOKUP($A25,CNR!$A$1:$AX$2,2,FALSE),FALSE)</f>
        <v>0.12</v>
      </c>
      <c r="D25" s="55" t="s">
        <v>87</v>
      </c>
      <c r="E25" s="2" t="str">
        <f>STIMA!E25</f>
        <v>A.02.004.b</v>
      </c>
      <c r="F25" s="3" t="str">
        <f t="shared" si="0"/>
        <v>- Dai depositi dell'amministrazione</v>
      </c>
      <c r="G25" s="2" t="str">
        <f>STIMA!G25</f>
        <v>CORPO</v>
      </c>
      <c r="H25" s="2" t="str">
        <f>STIMA!H25</f>
        <v xml:space="preserve">MOVIMENTI DI MATERIE </v>
      </c>
      <c r="I25" s="4">
        <f t="shared" si="7"/>
        <v>1</v>
      </c>
      <c r="J25" s="5">
        <f>IF(B47&gt;0,ABS(B3)/COS(ATAN(B16))+B10,IF(B3&gt;0,(2*(B3-B29)/COS(ATAN(B16))+((B29+B11)*(B10+(B29+B11)*B16/2)-B29*B29/2)*2/B30+B9*B29/B30+(IF(B3&gt;B19,2*B18,0))+IF(B13&gt;0,((3.14*(B13/2-B6-B15)^2*B3)/B7/B30),0)),((K15+B29-B30)+(K16-B30))*2*+B17+B9*B29/B30+IF(B29-B3&gt;B19,2*B18,0)+2*B10/B30))</f>
        <v>45.396666666666668</v>
      </c>
      <c r="K25" s="5">
        <f>B30</f>
        <v>0.3</v>
      </c>
      <c r="L25" s="5">
        <f>I25*J25*K25</f>
        <v>13.619</v>
      </c>
      <c r="M25" s="2" t="str">
        <f t="shared" si="1"/>
        <v>MC</v>
      </c>
      <c r="N25" s="6">
        <f t="shared" si="2"/>
        <v>4.17</v>
      </c>
      <c r="O25" s="7">
        <f t="shared" si="5"/>
        <v>56.791229999999999</v>
      </c>
      <c r="P25" s="13">
        <f t="shared" si="6"/>
        <v>1.213978545140584E-2</v>
      </c>
    </row>
    <row r="26" spans="1:16" x14ac:dyDescent="0.25">
      <c r="A26" s="77" t="s">
        <v>53</v>
      </c>
      <c r="B26" s="54">
        <f>VLOOKUP($B$5,GEOMETRIA,HLOOKUP($A26,CNR!$A$1:$AX$2,2,FALSE),FALSE)</f>
        <v>0.06</v>
      </c>
      <c r="D26" s="2" t="s">
        <v>69</v>
      </c>
      <c r="E26" s="2" t="str">
        <f>STIMA!E26</f>
        <v>A.02.007.d</v>
      </c>
      <c r="F26" s="3" t="str">
        <f>IF(E26="","",VLOOKUP(E26,EPU,2,FALSE))</f>
        <v>- Compresa configurazione delle scarpate e profilatura dei cigli</v>
      </c>
      <c r="G26" s="2" t="str">
        <f>STIMA!G26</f>
        <v>CORPO</v>
      </c>
      <c r="H26" s="2" t="str">
        <f>STIMA!H26</f>
        <v xml:space="preserve">MOVIMENTI DI MATERIE </v>
      </c>
      <c r="I26" s="48" t="s">
        <v>85</v>
      </c>
      <c r="J26" s="49"/>
      <c r="K26" s="50"/>
      <c r="L26" s="5">
        <f>L25</f>
        <v>13.619</v>
      </c>
      <c r="M26" s="2" t="str">
        <f t="shared" si="1"/>
        <v>MC</v>
      </c>
      <c r="N26" s="6">
        <f t="shared" si="2"/>
        <v>0.87</v>
      </c>
      <c r="O26" s="7">
        <f t="shared" si="5"/>
        <v>11.84853</v>
      </c>
      <c r="P26" s="13">
        <f t="shared" si="6"/>
        <v>2.5327609934587725E-3</v>
      </c>
    </row>
    <row r="27" spans="1:16" x14ac:dyDescent="0.25">
      <c r="A27" s="77" t="s">
        <v>54</v>
      </c>
      <c r="B27" s="54">
        <f>VLOOKUP($B$5,GEOMETRIA,HLOOKUP($A27,CNR!$A$1:$AX$2,2,FALSE),FALSE)</f>
        <v>0</v>
      </c>
      <c r="D27" s="55" t="s">
        <v>91</v>
      </c>
      <c r="E27" s="2" t="str">
        <f>STIMA!E27</f>
        <v>F.01.019.1.a</v>
      </c>
      <c r="F27" s="3" t="str">
        <f>IF(E27="","",VLOOKUP(E27,EPU,2,FALSE))</f>
        <v>- Con miscuglio di semi di prato</v>
      </c>
      <c r="G27" s="2" t="str">
        <f>STIMA!G27</f>
        <v>CORPO</v>
      </c>
      <c r="H27" s="2" t="str">
        <f>STIMA!H27</f>
        <v xml:space="preserve">MOVIMENTI DI MATERIE </v>
      </c>
      <c r="I27" s="4">
        <f>$B$7</f>
        <v>1</v>
      </c>
      <c r="J27" s="5">
        <f>IF(B47&gt;0,ABS(B3)/COS(ATAN(B16))+B10,IF(B3&gt;0,(2*(B3-B29)/COS(ATAN(B16))+((B29+B11)*(B10+(B29+B11)*B16/2)-B29*B29/2)*2/B30+B9*B29/B30+(IF(B3&gt;B19,2*B18,0))),((K15+B29-B30)+(K16-B30))*2*+B17+B9*B29/B30+IF(B29-B3&gt;B19,2*B18,0)+2*B10/B30))</f>
        <v>45.396666666666668</v>
      </c>
      <c r="K27" s="20"/>
      <c r="L27" s="5">
        <f t="shared" ref="L27:L34" si="9">I27*J27</f>
        <v>45.396666666666668</v>
      </c>
      <c r="M27" s="2" t="str">
        <f t="shared" si="1"/>
        <v>MQ</v>
      </c>
      <c r="N27" s="6">
        <f t="shared" si="2"/>
        <v>1.26</v>
      </c>
      <c r="O27" s="7">
        <f t="shared" si="5"/>
        <v>57.199800000000003</v>
      </c>
      <c r="P27" s="13">
        <f t="shared" si="6"/>
        <v>1.2227122037387178E-2</v>
      </c>
    </row>
    <row r="28" spans="1:16" ht="15.75" thickBot="1" x14ac:dyDescent="0.3">
      <c r="A28" s="77" t="s">
        <v>55</v>
      </c>
      <c r="B28" s="54">
        <f>VLOOKUP($B$5,GEOMETRIA,HLOOKUP($A28,CNR!$A$1:$AX$2,2,FALSE),FALSE)</f>
        <v>0.04</v>
      </c>
      <c r="D28" s="2" t="s">
        <v>61</v>
      </c>
      <c r="E28" s="2" t="str">
        <f>STIMA!E28</f>
        <v>E.05.010.a</v>
      </c>
      <c r="F28" s="3" t="str">
        <f t="shared" si="0"/>
        <v>- Recinzione stradale di sicurezza di H nominale 1.20 m</v>
      </c>
      <c r="G28" s="2" t="str">
        <f>STIMA!G28</f>
        <v>CORPO</v>
      </c>
      <c r="H28" s="2" t="str">
        <f>STIMA!H28</f>
        <v>LAVORI DIVERSI</v>
      </c>
      <c r="I28" s="4">
        <f>IF(B22&gt;0,$B$7,0)</f>
        <v>1</v>
      </c>
      <c r="J28" s="5">
        <v>2</v>
      </c>
      <c r="K28" s="22"/>
      <c r="L28" s="5">
        <f t="shared" si="9"/>
        <v>2</v>
      </c>
      <c r="M28" s="2" t="str">
        <f t="shared" si="1"/>
        <v>ML</v>
      </c>
      <c r="N28" s="6">
        <f t="shared" si="2"/>
        <v>29.86</v>
      </c>
      <c r="O28" s="7">
        <f t="shared" si="5"/>
        <v>59.72</v>
      </c>
      <c r="P28" s="13">
        <f t="shared" si="6"/>
        <v>1.2765844077649961E-2</v>
      </c>
    </row>
    <row r="29" spans="1:16" ht="15.75" thickBot="1" x14ac:dyDescent="0.3">
      <c r="A29" s="78" t="s">
        <v>21</v>
      </c>
      <c r="B29" s="19">
        <f>VLOOKUP($B$5,GEOMETRIA,HLOOKUP($A29,CNR!$A$1:$AX$2,2,FALSE),FALSE)</f>
        <v>0.66999999999999993</v>
      </c>
      <c r="D29" s="55" t="s">
        <v>92</v>
      </c>
      <c r="E29" s="2" t="str">
        <f>STIMA!E29</f>
        <v>G.02.002.a</v>
      </c>
      <c r="F29" s="3" t="str">
        <f t="shared" si="0"/>
        <v>- Bordo laterale</v>
      </c>
      <c r="G29" s="2" t="str">
        <f>STIMA!G29</f>
        <v>CORPO</v>
      </c>
      <c r="H29" s="2" t="str">
        <f>STIMA!H29</f>
        <v xml:space="preserve">BARRIERE DI SICUREZZA </v>
      </c>
      <c r="I29" s="4">
        <f>$B$7+2*B14*(B13/2-B6)</f>
        <v>1</v>
      </c>
      <c r="J29" s="5">
        <f>IF($B$3&lt;1.5,0,B37)</f>
        <v>0</v>
      </c>
      <c r="K29" s="22"/>
      <c r="L29" s="5">
        <f t="shared" si="9"/>
        <v>0</v>
      </c>
      <c r="M29" s="2" t="str">
        <f t="shared" si="1"/>
        <v>ML</v>
      </c>
      <c r="N29" s="6">
        <f t="shared" si="2"/>
        <v>58.29</v>
      </c>
      <c r="O29" s="7">
        <f t="shared" si="5"/>
        <v>0</v>
      </c>
      <c r="P29" s="13">
        <f t="shared" si="6"/>
        <v>0</v>
      </c>
    </row>
    <row r="30" spans="1:16" x14ac:dyDescent="0.25">
      <c r="A30" s="1" t="s">
        <v>86</v>
      </c>
      <c r="B30" s="27">
        <f>VLOOKUP($B$5,GEOMETRIA,HLOOKUP($A30,CNR!$A$1:$AX$2,2,FALSE),FALSE)</f>
        <v>0.3</v>
      </c>
      <c r="D30" s="55" t="s">
        <v>80</v>
      </c>
      <c r="E30" s="2" t="str">
        <f>STIMA!E30</f>
        <v>G.02.003.a</v>
      </c>
      <c r="F30" s="3" t="str">
        <f t="shared" si="0"/>
        <v>- Bordo laterale nastro e paletti o muretto</v>
      </c>
      <c r="G30" s="2" t="str">
        <f>STIMA!G30</f>
        <v>CORPO</v>
      </c>
      <c r="H30" s="2" t="str">
        <f>STIMA!H30</f>
        <v xml:space="preserve">BARRIERE DI SICUREZZA </v>
      </c>
      <c r="I30" s="4">
        <f>$B$7+2*B14*(B13/2-B6)</f>
        <v>1</v>
      </c>
      <c r="J30" s="5">
        <f>IF($B$3&lt;1.5,0,B38)</f>
        <v>0</v>
      </c>
      <c r="K30" s="22"/>
      <c r="L30" s="5">
        <f t="shared" si="9"/>
        <v>0</v>
      </c>
      <c r="M30" s="2" t="str">
        <f t="shared" si="1"/>
        <v>ML</v>
      </c>
      <c r="N30" s="6">
        <f t="shared" si="2"/>
        <v>100.61</v>
      </c>
      <c r="O30" s="7">
        <f t="shared" si="5"/>
        <v>0</v>
      </c>
      <c r="P30" s="13">
        <f t="shared" si="6"/>
        <v>0</v>
      </c>
    </row>
    <row r="31" spans="1:16" x14ac:dyDescent="0.25">
      <c r="A31" s="1" t="s">
        <v>56</v>
      </c>
      <c r="B31" s="27">
        <f>VLOOKUP($B$5,GEOMETRIA,HLOOKUP($A31,CNR!$A$1:$AX$2,2,FALSE),FALSE)</f>
        <v>0.3</v>
      </c>
      <c r="D31" s="55" t="s">
        <v>99</v>
      </c>
      <c r="E31" s="2" t="str">
        <f>STIMA!E31</f>
        <v>G.02.004.a</v>
      </c>
      <c r="F31" s="3" t="str">
        <f t="shared" si="0"/>
        <v>- Bordo laterale nastro e paletti</v>
      </c>
      <c r="G31" s="2" t="str">
        <f>STIMA!G31</f>
        <v>CORPO</v>
      </c>
      <c r="H31" s="2" t="str">
        <f>STIMA!H31</f>
        <v xml:space="preserve">BARRIERE DI SICUREZZA </v>
      </c>
      <c r="I31" s="4">
        <f>$B$7+2*B14*(B13/2-B6)</f>
        <v>1</v>
      </c>
      <c r="J31" s="5">
        <f>IF($B$3&lt;1.5,0,B39)</f>
        <v>0</v>
      </c>
      <c r="K31" s="22"/>
      <c r="L31" s="5">
        <f t="shared" si="9"/>
        <v>0</v>
      </c>
      <c r="M31" s="2" t="str">
        <f t="shared" si="1"/>
        <v>ML</v>
      </c>
      <c r="N31" s="6">
        <f t="shared" si="2"/>
        <v>143.21</v>
      </c>
      <c r="O31" s="7">
        <f t="shared" si="5"/>
        <v>0</v>
      </c>
      <c r="P31" s="13">
        <f t="shared" si="6"/>
        <v>0</v>
      </c>
    </row>
    <row r="32" spans="1:16" x14ac:dyDescent="0.25">
      <c r="A32" s="1" t="s">
        <v>57</v>
      </c>
      <c r="B32" s="27">
        <f>VLOOKUP($B$5,GEOMETRIA,HLOOKUP($A32,CNR!$A$1:$AX$2,2,FALSE),FALSE)</f>
        <v>0.5</v>
      </c>
      <c r="D32" s="55" t="s">
        <v>100</v>
      </c>
      <c r="E32" s="2" t="str">
        <f>STIMA!E32</f>
        <v>G.02.005.b</v>
      </c>
      <c r="F32" s="3" t="str">
        <f t="shared" si="0"/>
        <v>- Bordo ponte nastro e paletti</v>
      </c>
      <c r="G32" s="2" t="str">
        <f>STIMA!G32</f>
        <v>CORPO</v>
      </c>
      <c r="H32" s="2" t="str">
        <f>STIMA!H32</f>
        <v xml:space="preserve">BARRIERE DI SICUREZZA </v>
      </c>
      <c r="I32" s="4">
        <f>$B$7+2*B14*(B13/2-B6)</f>
        <v>1</v>
      </c>
      <c r="J32" s="5">
        <f>IF($B$3&lt;1.5,0,B40)</f>
        <v>0</v>
      </c>
      <c r="K32" s="22"/>
      <c r="L32" s="5">
        <f t="shared" si="9"/>
        <v>0</v>
      </c>
      <c r="M32" s="2" t="str">
        <f t="shared" si="1"/>
        <v>ML</v>
      </c>
      <c r="N32" s="6">
        <f t="shared" si="2"/>
        <v>247.55</v>
      </c>
      <c r="O32" s="7">
        <f t="shared" si="5"/>
        <v>0</v>
      </c>
      <c r="P32" s="13">
        <f t="shared" si="6"/>
        <v>0</v>
      </c>
    </row>
    <row r="33" spans="1:17" x14ac:dyDescent="0.25">
      <c r="A33" s="1" t="s">
        <v>58</v>
      </c>
      <c r="B33" s="27">
        <f>VLOOKUP($B$5,GEOMETRIA,HLOOKUP($A33,CNR!$A$1:$AX$2,2,FALSE),FALSE)</f>
        <v>1</v>
      </c>
      <c r="D33" s="55" t="s">
        <v>101</v>
      </c>
      <c r="E33" s="2" t="str">
        <f>STIMA!E33</f>
        <v>G.02.005.a</v>
      </c>
      <c r="F33" s="3" t="str">
        <f t="shared" si="0"/>
        <v>- Spartitraffico monofilare</v>
      </c>
      <c r="G33" s="2" t="str">
        <f>STIMA!G33</f>
        <v>CORPO</v>
      </c>
      <c r="H33" s="2" t="str">
        <f>STIMA!H33</f>
        <v xml:space="preserve">BARRIERE DI SICUREZZA </v>
      </c>
      <c r="I33" s="4">
        <f>$B$7</f>
        <v>1</v>
      </c>
      <c r="J33" s="5">
        <f t="shared" ref="J33:J38" si="10">B41</f>
        <v>0</v>
      </c>
      <c r="K33" s="22"/>
      <c r="L33" s="5">
        <f t="shared" si="9"/>
        <v>0</v>
      </c>
      <c r="M33" s="2" t="str">
        <f t="shared" si="1"/>
        <v>ML</v>
      </c>
      <c r="N33" s="6">
        <f t="shared" si="2"/>
        <v>184.14</v>
      </c>
      <c r="O33" s="7">
        <f t="shared" si="5"/>
        <v>0</v>
      </c>
      <c r="P33" s="13">
        <f t="shared" si="6"/>
        <v>0</v>
      </c>
    </row>
    <row r="34" spans="1:17" x14ac:dyDescent="0.25">
      <c r="A34" s="1" t="s">
        <v>93</v>
      </c>
      <c r="B34" s="27">
        <f>VLOOKUP($B$5,GEOMETRIA,HLOOKUP($A34,CNR!$A$1:$AX$2,2,FALSE),FALSE)</f>
        <v>1</v>
      </c>
      <c r="D34" s="55" t="s">
        <v>103</v>
      </c>
      <c r="E34" s="2" t="str">
        <f>STIMA!E34</f>
        <v>G.02.015</v>
      </c>
      <c r="F34" s="3" t="str">
        <f t="shared" si="0"/>
        <v>MURETTO DEVIATORE RIGIDO REDIRETTIVO</v>
      </c>
      <c r="G34" s="2" t="str">
        <f>STIMA!G34</f>
        <v>CORPO</v>
      </c>
      <c r="H34" s="2" t="str">
        <f>STIMA!H34</f>
        <v xml:space="preserve">BARRIERE DI SICUREZZA </v>
      </c>
      <c r="I34" s="4">
        <f>$B$7</f>
        <v>1</v>
      </c>
      <c r="J34" s="5">
        <f t="shared" si="10"/>
        <v>1</v>
      </c>
      <c r="K34" s="22"/>
      <c r="L34" s="5">
        <f t="shared" si="9"/>
        <v>1</v>
      </c>
      <c r="M34" s="2" t="str">
        <f t="shared" si="1"/>
        <v>ML</v>
      </c>
      <c r="N34" s="6">
        <f t="shared" si="2"/>
        <v>104.41</v>
      </c>
      <c r="O34" s="7">
        <f t="shared" si="5"/>
        <v>104.41</v>
      </c>
      <c r="P34" s="13">
        <f t="shared" si="6"/>
        <v>2.2318850973667655E-2</v>
      </c>
    </row>
    <row r="35" spans="1:17" x14ac:dyDescent="0.25">
      <c r="A35" s="1" t="s">
        <v>70</v>
      </c>
      <c r="B35" s="27">
        <f>VLOOKUP($B$5,GEOMETRIA,HLOOKUP($A35,CNR!$A$1:$AX$2,2,FALSE),FALSE)</f>
        <v>1</v>
      </c>
      <c r="D35" s="55" t="s">
        <v>111</v>
      </c>
      <c r="E35" s="2" t="str">
        <f>STIMA!E35</f>
        <v>G.01.075</v>
      </c>
      <c r="F35" s="3" t="str">
        <f t="shared" si="0"/>
        <v>FORNITURA E POSA IN OPERA DI PARAPETTO SERIE PESANTE CON TUBI PASSANTI E PANNELLI MODULARI</v>
      </c>
      <c r="G35" s="2">
        <f>STIMA!G35</f>
        <v>0</v>
      </c>
      <c r="H35" s="2" t="str">
        <f>STIMA!H35</f>
        <v>LAVORI DIVERSI</v>
      </c>
      <c r="I35" s="4">
        <f>IF(B3&gt;0,$B$7,0)</f>
        <v>0</v>
      </c>
      <c r="J35" s="5">
        <f t="shared" si="10"/>
        <v>0</v>
      </c>
      <c r="K35" s="22"/>
      <c r="L35" s="5">
        <f>I35*J35</f>
        <v>0</v>
      </c>
      <c r="M35" s="2" t="str">
        <f t="shared" si="1"/>
        <v>ML</v>
      </c>
      <c r="N35" s="6">
        <f t="shared" si="2"/>
        <v>121.81</v>
      </c>
      <c r="O35" s="7">
        <f t="shared" si="5"/>
        <v>0</v>
      </c>
      <c r="P35" s="13">
        <f t="shared" si="6"/>
        <v>0</v>
      </c>
    </row>
    <row r="36" spans="1:17" x14ac:dyDescent="0.25">
      <c r="A36" s="1" t="s">
        <v>82</v>
      </c>
      <c r="B36" s="27">
        <f>VLOOKUP($B$5,GEOMETRIA,HLOOKUP($A36,CNR!$A$1:$AX$2,2,FALSE),FALSE)</f>
        <v>25</v>
      </c>
      <c r="D36" s="55" t="s">
        <v>98</v>
      </c>
      <c r="E36" s="2" t="str">
        <f>STIMA!E36</f>
        <v>H.01.003.a</v>
      </c>
      <c r="F36" s="3" t="str">
        <f t="shared" si="0"/>
        <v>- Per strisce continue e discontinue da centimetri 12</v>
      </c>
      <c r="G36" s="2" t="str">
        <f>STIMA!G36</f>
        <v>CORPO</v>
      </c>
      <c r="H36" s="2" t="str">
        <f>STIMA!H36</f>
        <v xml:space="preserve">SEGNALETICA ORIZZONTALE </v>
      </c>
      <c r="I36" s="4">
        <f>$B$7</f>
        <v>1</v>
      </c>
      <c r="J36" s="5">
        <f t="shared" si="10"/>
        <v>0</v>
      </c>
      <c r="K36" s="22"/>
      <c r="L36" s="5">
        <f>I36*J36</f>
        <v>0</v>
      </c>
      <c r="M36" s="2" t="str">
        <f t="shared" si="1"/>
        <v>ML</v>
      </c>
      <c r="N36" s="6">
        <f t="shared" si="2"/>
        <v>0.5</v>
      </c>
      <c r="O36" s="7">
        <f t="shared" ref="O36:O47" si="11">L36*N36</f>
        <v>0</v>
      </c>
      <c r="P36" s="13">
        <f t="shared" si="6"/>
        <v>0</v>
      </c>
    </row>
    <row r="37" spans="1:17" x14ac:dyDescent="0.25">
      <c r="A37" s="23" t="s">
        <v>92</v>
      </c>
      <c r="B37" s="27">
        <f>VLOOKUP($B$5,GEOMETRIA,HLOOKUP($A37,CNR!$A$1:$AX$2,2,FALSE),FALSE)</f>
        <v>0</v>
      </c>
      <c r="D37" s="2" t="s">
        <v>66</v>
      </c>
      <c r="E37" s="2" t="str">
        <f>STIMA!E37</f>
        <v>H.01.003.b</v>
      </c>
      <c r="F37" s="3" t="str">
        <f t="shared" si="0"/>
        <v>- Per strisce continue e discontinue da centimetri 15</v>
      </c>
      <c r="G37" s="2" t="str">
        <f>STIMA!G37</f>
        <v>CORPO</v>
      </c>
      <c r="H37" s="2" t="str">
        <f>STIMA!H37</f>
        <v xml:space="preserve">SEGNALETICA ORIZZONTALE </v>
      </c>
      <c r="I37" s="4">
        <f>$B$7</f>
        <v>1</v>
      </c>
      <c r="J37" s="5">
        <f t="shared" si="10"/>
        <v>2</v>
      </c>
      <c r="K37" s="22"/>
      <c r="L37" s="5">
        <f>I37*J37</f>
        <v>2</v>
      </c>
      <c r="M37" s="2" t="str">
        <f t="shared" si="1"/>
        <v>ML</v>
      </c>
      <c r="N37" s="6">
        <f t="shared" si="2"/>
        <v>0.55000000000000004</v>
      </c>
      <c r="O37" s="7">
        <f t="shared" si="11"/>
        <v>1.1000000000000001</v>
      </c>
      <c r="P37" s="13">
        <f t="shared" si="6"/>
        <v>2.351377844175311E-4</v>
      </c>
    </row>
    <row r="38" spans="1:17" x14ac:dyDescent="0.25">
      <c r="A38" s="23" t="s">
        <v>80</v>
      </c>
      <c r="B38" s="27">
        <f>VLOOKUP($B$5,GEOMETRIA,HLOOKUP($A38,CNR!$A$1:$AX$2,2,FALSE),FALSE)</f>
        <v>0</v>
      </c>
      <c r="D38" s="2" t="s">
        <v>65</v>
      </c>
      <c r="E38" s="2" t="str">
        <f>STIMA!E38</f>
        <v>H.01.003.c</v>
      </c>
      <c r="F38" s="3" t="str">
        <f t="shared" si="0"/>
        <v>- Per strisce continue e discontinue da centimetri 25</v>
      </c>
      <c r="G38" s="2" t="str">
        <f>STIMA!G38</f>
        <v>CORPO</v>
      </c>
      <c r="H38" s="2" t="str">
        <f>STIMA!H38</f>
        <v xml:space="preserve">SEGNALETICA ORIZZONTALE </v>
      </c>
      <c r="I38" s="4">
        <f>$B$7</f>
        <v>1</v>
      </c>
      <c r="J38" s="5">
        <f t="shared" si="10"/>
        <v>4</v>
      </c>
      <c r="K38" s="22"/>
      <c r="L38" s="5">
        <f>I38*J38</f>
        <v>4</v>
      </c>
      <c r="M38" s="2" t="str">
        <f t="shared" si="1"/>
        <v>ML</v>
      </c>
      <c r="N38" s="6">
        <f t="shared" si="2"/>
        <v>0.71</v>
      </c>
      <c r="O38" s="7">
        <f t="shared" si="11"/>
        <v>2.84</v>
      </c>
      <c r="P38" s="13">
        <f t="shared" si="6"/>
        <v>6.0708300704162565E-4</v>
      </c>
    </row>
    <row r="39" spans="1:17" x14ac:dyDescent="0.25">
      <c r="A39" s="23" t="s">
        <v>99</v>
      </c>
      <c r="B39" s="27">
        <f>VLOOKUP($B$5,GEOMETRIA,HLOOKUP($A39,CNR!$A$1:$AX$2,2,FALSE),FALSE)</f>
        <v>2</v>
      </c>
      <c r="D39" s="2" t="s">
        <v>62</v>
      </c>
      <c r="E39" s="2" t="str">
        <f>STIMA!E39</f>
        <v>I.02.001.a</v>
      </c>
      <c r="F39" s="3" t="str">
        <f t="shared" si="0"/>
        <v>- Di cm 50X50X20</v>
      </c>
      <c r="G39" s="2" t="str">
        <f>STIMA!G39</f>
        <v>CORPO</v>
      </c>
      <c r="H39" s="2" t="str">
        <f>STIMA!H39</f>
        <v>LAVORI DIVERSI</v>
      </c>
      <c r="I39" s="4">
        <f>$B$7</f>
        <v>1</v>
      </c>
      <c r="J39" s="5">
        <f>IF(AND(B36&gt;0,B3&gt;0),((B3+B11)/COS(ATAN(B16))*2+(IF(B3&gt;B19,2*B18,0))+2*B10+2*B20)/B36,0)</f>
        <v>0</v>
      </c>
      <c r="K39" s="22"/>
      <c r="L39" s="5">
        <f>I39*J39</f>
        <v>0</v>
      </c>
      <c r="M39" s="2" t="str">
        <f t="shared" si="1"/>
        <v>ML</v>
      </c>
      <c r="N39" s="6">
        <f t="shared" si="2"/>
        <v>19.73</v>
      </c>
      <c r="O39" s="7">
        <f t="shared" si="11"/>
        <v>0</v>
      </c>
      <c r="P39" s="13">
        <f t="shared" si="6"/>
        <v>0</v>
      </c>
    </row>
    <row r="40" spans="1:17" x14ac:dyDescent="0.25">
      <c r="A40" s="23" t="s">
        <v>100</v>
      </c>
      <c r="B40" s="27">
        <f>VLOOKUP($B$5,GEOMETRIA,HLOOKUP($A40,CNR!$A$1:$AX$2,2,FALSE),FALSE)</f>
        <v>0</v>
      </c>
      <c r="D40" s="55" t="s">
        <v>112</v>
      </c>
      <c r="E40" s="2" t="str">
        <f>STIMA!E40</f>
        <v>E.02.010.a</v>
      </c>
      <c r="F40" s="3" t="str">
        <f t="shared" si="0"/>
        <v>- Sezione di cm 15 x 25</v>
      </c>
      <c r="G40" s="2" t="str">
        <f>STIMA!G40</f>
        <v>CORPO</v>
      </c>
      <c r="H40" s="2" t="str">
        <f>STIMA!H40</f>
        <v>LAVORI DIVERSI</v>
      </c>
      <c r="I40" s="4">
        <f>IF(B13&gt;0,(B13/2-B6)*6.28+B14*2*B13/2,0)</f>
        <v>0</v>
      </c>
      <c r="J40" s="5"/>
      <c r="K40" s="22"/>
      <c r="L40" s="5">
        <f>I40</f>
        <v>0</v>
      </c>
      <c r="M40" s="2" t="str">
        <f t="shared" si="1"/>
        <v>ML</v>
      </c>
      <c r="N40" s="6">
        <f t="shared" si="2"/>
        <v>16.28</v>
      </c>
      <c r="O40" s="7">
        <f t="shared" si="11"/>
        <v>0</v>
      </c>
      <c r="P40" s="13">
        <f t="shared" si="6"/>
        <v>0</v>
      </c>
      <c r="Q40" s="57"/>
    </row>
    <row r="41" spans="1:17" x14ac:dyDescent="0.25">
      <c r="A41" s="23" t="s">
        <v>101</v>
      </c>
      <c r="B41" s="27">
        <f>VLOOKUP($B$5,GEOMETRIA,HLOOKUP($A41,CNR!$A$1:$AX$2,2,FALSE),FALSE)</f>
        <v>0</v>
      </c>
      <c r="D41" s="58" t="s">
        <v>107</v>
      </c>
      <c r="E41" s="2" t="str">
        <f>STIMA!E41</f>
        <v>E.02.035.b</v>
      </c>
      <c r="F41" s="3" t="str">
        <f t="shared" si="0"/>
        <v>- In letto di sabbia e cemento, dimensioni 10x10x12 cm</v>
      </c>
      <c r="G41" s="2" t="str">
        <f>STIMA!G41</f>
        <v>CORPO</v>
      </c>
      <c r="H41" s="2" t="str">
        <f>STIMA!H41</f>
        <v>LAVORI DIVERSI</v>
      </c>
      <c r="I41" s="4">
        <f>IF(B13&gt;0,(B13/2-B6-B15/2)*6.28,0)</f>
        <v>0</v>
      </c>
      <c r="J41" s="5">
        <f>IF(B13&gt;0,B15,0)</f>
        <v>0</v>
      </c>
      <c r="K41" s="22"/>
      <c r="L41" s="5">
        <f>I41*J41</f>
        <v>0</v>
      </c>
      <c r="M41" s="2" t="str">
        <f t="shared" si="1"/>
        <v>MQ</v>
      </c>
      <c r="N41" s="6">
        <f t="shared" si="2"/>
        <v>93.51</v>
      </c>
      <c r="O41" s="7">
        <f t="shared" si="11"/>
        <v>0</v>
      </c>
      <c r="P41" s="13">
        <f t="shared" si="6"/>
        <v>0</v>
      </c>
      <c r="Q41" s="57"/>
    </row>
    <row r="42" spans="1:17" x14ac:dyDescent="0.25">
      <c r="A42" s="23" t="s">
        <v>103</v>
      </c>
      <c r="B42" s="27">
        <f>VLOOKUP($B$5,GEOMETRIA,HLOOKUP($A42,CNR!$A$1:$AX$2,2,FALSE),FALSE)</f>
        <v>1</v>
      </c>
      <c r="D42" s="59" t="s">
        <v>63</v>
      </c>
      <c r="E42" s="2" t="str">
        <f>STIMA!E42</f>
        <v>E.02.025.a</v>
      </c>
      <c r="F42" s="3" t="str">
        <f t="shared" si="0"/>
        <v>- Dimensioni 30/35 x 50 x 200 cm</v>
      </c>
      <c r="G42" s="2" t="str">
        <f>STIMA!G42</f>
        <v>CORPO</v>
      </c>
      <c r="H42" s="2" t="str">
        <f>STIMA!H42</f>
        <v>LAVORI DIVERSI</v>
      </c>
      <c r="I42" s="4">
        <f>$B$7</f>
        <v>1</v>
      </c>
      <c r="J42" s="5">
        <f>IF(B3&gt;0,0,2)</f>
        <v>2</v>
      </c>
      <c r="K42" s="22"/>
      <c r="L42" s="5">
        <f>I42*J42</f>
        <v>2</v>
      </c>
      <c r="M42" s="2" t="str">
        <f t="shared" si="1"/>
        <v>ML</v>
      </c>
      <c r="N42" s="6">
        <f t="shared" si="2"/>
        <v>60.72</v>
      </c>
      <c r="O42" s="7">
        <f t="shared" si="11"/>
        <v>121.44</v>
      </c>
      <c r="P42" s="13">
        <f t="shared" si="6"/>
        <v>2.5959211399695432E-2</v>
      </c>
      <c r="Q42" s="57"/>
    </row>
    <row r="43" spans="1:17" x14ac:dyDescent="0.25">
      <c r="A43" s="23" t="s">
        <v>111</v>
      </c>
      <c r="B43" s="27">
        <f>VLOOKUP($B$5,GEOMETRIA,HLOOKUP($A43,CNR!$A$1:$AX$2,2,FALSE),FALSE)</f>
        <v>0</v>
      </c>
      <c r="D43" s="58" t="s">
        <v>106</v>
      </c>
      <c r="E43" s="2" t="str">
        <f>STIMA!E43</f>
        <v>E.02.020.b</v>
      </c>
      <c r="F43" s="3" t="str">
        <f t="shared" si="0"/>
        <v>- a sezione trapezoidale, dimensioni 50X40X25h</v>
      </c>
      <c r="G43" s="2" t="str">
        <f>STIMA!G43</f>
        <v>CORPO</v>
      </c>
      <c r="H43" s="2" t="str">
        <f>STIMA!H43</f>
        <v>LAVORI DIVERSI</v>
      </c>
      <c r="I43" s="4">
        <f>IF(B12&gt;0,$B$7,0)</f>
        <v>0</v>
      </c>
      <c r="J43" s="5">
        <f>IF(B12&gt;0,2,0)</f>
        <v>0</v>
      </c>
      <c r="K43" s="22"/>
      <c r="L43" s="5">
        <f>I43*J43</f>
        <v>0</v>
      </c>
      <c r="M43" s="2" t="str">
        <f t="shared" si="1"/>
        <v>ML</v>
      </c>
      <c r="N43" s="6">
        <f t="shared" si="2"/>
        <v>43.25</v>
      </c>
      <c r="O43" s="7">
        <f t="shared" si="11"/>
        <v>0</v>
      </c>
      <c r="P43" s="13">
        <f t="shared" si="6"/>
        <v>0</v>
      </c>
    </row>
    <row r="44" spans="1:17" x14ac:dyDescent="0.25">
      <c r="A44" s="23" t="s">
        <v>98</v>
      </c>
      <c r="B44" s="27">
        <f>VLOOKUP($B$5,GEOMETRIA,HLOOKUP($A44,CNR!$A$1:$AX$2,2,FALSE),FALSE)</f>
        <v>0</v>
      </c>
      <c r="D44" s="58" t="s">
        <v>113</v>
      </c>
      <c r="E44" s="2" t="str">
        <f>STIMA!E44</f>
        <v>B.03.035.b</v>
      </c>
      <c r="F44" s="3" t="str">
        <f t="shared" si="0"/>
        <v>- Classe di resistenza C28/35 (RCK&gt;=35 N/mmq)</v>
      </c>
      <c r="G44" s="2" t="str">
        <f>STIMA!G44</f>
        <v>CORPO</v>
      </c>
      <c r="H44" s="2" t="str">
        <f>STIMA!H44</f>
        <v>OPERE IN CLS (ESCLUSE FONDAZIONI INDIRETTE)</v>
      </c>
      <c r="I44" s="4">
        <f>IF(B12&gt;0,$B$7,0)</f>
        <v>0</v>
      </c>
      <c r="J44" s="5">
        <f>B12</f>
        <v>0</v>
      </c>
      <c r="K44" s="60">
        <f>IF(B12&gt;0,0.3,0)</f>
        <v>0</v>
      </c>
      <c r="L44" s="5">
        <f>I44*J44*K44</f>
        <v>0</v>
      </c>
      <c r="M44" s="2" t="str">
        <f t="shared" si="1"/>
        <v>MC</v>
      </c>
      <c r="N44" s="6">
        <f t="shared" si="2"/>
        <v>130.61000000000001</v>
      </c>
      <c r="O44" s="7">
        <f t="shared" si="11"/>
        <v>0</v>
      </c>
      <c r="P44" s="13">
        <f t="shared" si="6"/>
        <v>0</v>
      </c>
    </row>
    <row r="45" spans="1:17" x14ac:dyDescent="0.25">
      <c r="A45" s="23" t="s">
        <v>66</v>
      </c>
      <c r="B45" s="27">
        <f>VLOOKUP($B$5,GEOMETRIA,HLOOKUP($A45,CNR!$A$1:$AX$2,2,FALSE),FALSE)</f>
        <v>2</v>
      </c>
      <c r="D45" s="58" t="s">
        <v>114</v>
      </c>
      <c r="E45" s="2" t="str">
        <f>STIMA!E45</f>
        <v>B.05.030</v>
      </c>
      <c r="F45" s="3" t="str">
        <f t="shared" si="0"/>
        <v>ACCIAI E STRUTTURE IN ACCIAIO - IN BARRE TONDE B450C BARRE AD ADERENZA MIGLIORATA</v>
      </c>
      <c r="G45" s="2" t="str">
        <f>STIMA!G45</f>
        <v>CORPO</v>
      </c>
      <c r="H45" s="2" t="str">
        <f>STIMA!H45</f>
        <v>OPERE IN CLS (ESCLUSE FONDAZIONI INDIRETTE)</v>
      </c>
      <c r="I45" s="48" t="s">
        <v>85</v>
      </c>
      <c r="J45" s="50"/>
      <c r="K45" s="60">
        <f>IF(B12&gt;0,50,0)</f>
        <v>0</v>
      </c>
      <c r="L45" s="5">
        <f>L44*K45</f>
        <v>0</v>
      </c>
      <c r="M45" s="2" t="str">
        <f t="shared" si="1"/>
        <v>kG</v>
      </c>
      <c r="N45" s="6">
        <f t="shared" si="2"/>
        <v>1.26</v>
      </c>
      <c r="O45" s="7">
        <f t="shared" si="11"/>
        <v>0</v>
      </c>
      <c r="P45" s="13">
        <f t="shared" si="6"/>
        <v>0</v>
      </c>
    </row>
    <row r="46" spans="1:17" x14ac:dyDescent="0.25">
      <c r="A46" s="26" t="s">
        <v>65</v>
      </c>
      <c r="B46" s="27">
        <f>VLOOKUP($B$5,GEOMETRIA,HLOOKUP($A46,CNR!$A$1:$AX$2,2,FALSE),FALSE)</f>
        <v>4</v>
      </c>
      <c r="D46" s="58" t="s">
        <v>115</v>
      </c>
      <c r="E46" s="2" t="str">
        <f>STIMA!E46</f>
        <v>B.04.001</v>
      </c>
      <c r="F46" s="3" t="str">
        <f t="shared" si="0"/>
        <v>CASSEFORME PIANE ORIZZONTALI O VERTICALI PER CONGLOMERATI CEMENTIZI</v>
      </c>
      <c r="G46" s="2" t="str">
        <f>STIMA!G46</f>
        <v>CORPO</v>
      </c>
      <c r="H46" s="2" t="str">
        <f>STIMA!H46</f>
        <v>OPERE IN CLS (ESCLUSE FONDAZIONI INDIRETTE)</v>
      </c>
      <c r="I46" s="4">
        <f>IF(B12&gt;0,$B$7,0)</f>
        <v>0</v>
      </c>
      <c r="J46" s="5">
        <f>IF(B12&gt;0,2*0.3,0)</f>
        <v>0</v>
      </c>
      <c r="K46" s="22"/>
      <c r="L46" s="5">
        <f>I46*J46</f>
        <v>0</v>
      </c>
      <c r="M46" s="2" t="str">
        <f t="shared" si="1"/>
        <v>MQ</v>
      </c>
      <c r="N46" s="6">
        <f t="shared" si="2"/>
        <v>28.88</v>
      </c>
      <c r="O46" s="7">
        <f t="shared" si="11"/>
        <v>0</v>
      </c>
      <c r="P46" s="13">
        <f t="shared" si="6"/>
        <v>0</v>
      </c>
    </row>
    <row r="47" spans="1:17" x14ac:dyDescent="0.25">
      <c r="A47" s="1" t="s">
        <v>124</v>
      </c>
      <c r="B47" s="27">
        <f>VLOOKUP($B$5,GEOMETRIA,HLOOKUP($A47,CNR!$A$1:$AX$2,2,FALSE),FALSE)</f>
        <v>0</v>
      </c>
      <c r="D47" s="2" t="s">
        <v>70</v>
      </c>
      <c r="E47" s="2"/>
      <c r="F47" s="3" t="str">
        <f t="shared" si="0"/>
        <v/>
      </c>
      <c r="G47" s="2"/>
      <c r="H47" s="2"/>
      <c r="I47" s="4">
        <f>IF(B35=1,$B$7,0)</f>
        <v>1</v>
      </c>
      <c r="J47" s="5">
        <f>IF(B3&gt;0,(2*B10+B6+2*B12+B15+((B3+B11)*B16)*2+(IF(B3&gt;B19,2*B18,0))+2*B20+6*B21+2*B22+B9),B6+2*B10+2*B12+B15+(K15+K16)*2*B17+IF(B29-B3&gt;B19,2*B18,0)+2*B20+6*B21+2*B22+B9)</f>
        <v>65.84</v>
      </c>
      <c r="K47" s="12"/>
      <c r="L47" s="5">
        <f>I47*J47</f>
        <v>65.84</v>
      </c>
      <c r="M47" s="2" t="s">
        <v>35</v>
      </c>
      <c r="N47" s="6">
        <v>15</v>
      </c>
      <c r="O47" s="7">
        <f t="shared" si="11"/>
        <v>987.6</v>
      </c>
      <c r="P47" s="13">
        <f t="shared" si="6"/>
        <v>0.21111097808250337</v>
      </c>
    </row>
    <row r="48" spans="1:17" x14ac:dyDescent="0.25">
      <c r="A48" s="1" t="s">
        <v>150</v>
      </c>
      <c r="B48" s="27">
        <f>VLOOKUP($B$5,GEOMETRIA,HLOOKUP($A48,CNR!$A$1:$AX$2,2,FALSE),FALSE)</f>
        <v>0</v>
      </c>
      <c r="D48" s="58" t="s">
        <v>126</v>
      </c>
      <c r="E48" s="2" t="str">
        <f>STIMA!E48</f>
        <v>G.02.025.b</v>
      </c>
      <c r="F48" s="3" t="str">
        <f>IF(E48="","",VLOOKUP(E48,EPU,2,FALSE))</f>
        <v>- Laterale</v>
      </c>
      <c r="G48" s="2" t="str">
        <f>STIMA!G48</f>
        <v>CORPO</v>
      </c>
      <c r="H48" s="2" t="str">
        <f>STIMA!H48</f>
        <v xml:space="preserve">BARRIERE DI SICUREZZA </v>
      </c>
      <c r="I48" s="4">
        <f>IF(B49&gt;0,$B$7,0)</f>
        <v>0</v>
      </c>
      <c r="J48" s="5">
        <f>B47</f>
        <v>0</v>
      </c>
      <c r="K48" s="60"/>
      <c r="L48" s="5">
        <f>I48*J48</f>
        <v>0</v>
      </c>
      <c r="M48" s="2" t="str">
        <f>IF(E48="","",VLOOKUP(E48,EPU,3,FALSE))</f>
        <v>ML</v>
      </c>
      <c r="N48" s="6">
        <f>IF(E48="","",VLOOKUP(E48,EPU,4,FALSE))</f>
        <v>10.14</v>
      </c>
      <c r="O48" s="7">
        <f>L48*N48</f>
        <v>0</v>
      </c>
      <c r="P48" s="13">
        <f t="shared" si="6"/>
        <v>0</v>
      </c>
    </row>
    <row r="49" spans="1:16" x14ac:dyDescent="0.25">
      <c r="A49" s="1" t="s">
        <v>126</v>
      </c>
      <c r="B49" s="27">
        <f>VLOOKUP($B$5,GEOMETRIA,HLOOKUP($A49,CNR!$A$1:$AX$2,2,FALSE),FALSE)</f>
        <v>0</v>
      </c>
      <c r="D49" s="58" t="s">
        <v>125</v>
      </c>
      <c r="E49" s="2" t="str">
        <f>STIMA!E49</f>
        <v>A.02.001.e</v>
      </c>
      <c r="F49" s="3" t="str">
        <f>IF(E49="","",VLOOKUP(E49,EPU,2,FALSE))</f>
        <v>- Scarpate per ammorsamento nuovi rilevati</v>
      </c>
      <c r="G49" s="2" t="str">
        <f>STIMA!G49</f>
        <v>MISURA</v>
      </c>
      <c r="H49" s="2" t="str">
        <f>STIMA!H49</f>
        <v>BONIFICHE</v>
      </c>
      <c r="I49" s="4">
        <f>IF(B47&gt;0,$B$7,0)</f>
        <v>0</v>
      </c>
      <c r="J49" s="5">
        <f>IF(B47&gt;0,ABS(B3)/COS(ATAN(B16))*B47,0)</f>
        <v>0</v>
      </c>
      <c r="K49" s="60"/>
      <c r="L49" s="5">
        <f>I49*J49</f>
        <v>0</v>
      </c>
      <c r="M49" s="2" t="str">
        <f>IF(E49="","",VLOOKUP(E49,EPU,3,FALSE))</f>
        <v>MQ</v>
      </c>
      <c r="N49" s="6">
        <f>IF(E49="","",VLOOKUP(E49,EPU,4,FALSE))</f>
        <v>12.87</v>
      </c>
      <c r="O49" s="7">
        <f>L49*N49</f>
        <v>0</v>
      </c>
      <c r="P49" s="13">
        <f t="shared" si="6"/>
        <v>0</v>
      </c>
    </row>
    <row r="50" spans="1:16" x14ac:dyDescent="0.25">
      <c r="D50" s="58" t="s">
        <v>151</v>
      </c>
      <c r="E50" s="2" t="str">
        <f>STIMA!E50</f>
        <v>D.01.060</v>
      </c>
      <c r="F50" s="3" t="str">
        <f>IF(E50="","",VLOOKUP(E50,EPU,2,FALSE))</f>
        <v>TAGLIO DELLA PAVIMENTAZIONE IN CONGLOMERATO BITUMINOSO SU IMPALCATI</v>
      </c>
      <c r="G50" s="2" t="str">
        <f>STIMA!G50</f>
        <v>MISURA</v>
      </c>
      <c r="H50" s="2" t="str">
        <f>STIMA!H50</f>
        <v>DEMOLIZIONI</v>
      </c>
      <c r="I50" s="4">
        <f>IF(B47&gt;0,$B$7,0)</f>
        <v>0</v>
      </c>
      <c r="J50" s="5">
        <f>B47</f>
        <v>0</v>
      </c>
      <c r="K50" s="60"/>
      <c r="L50" s="5">
        <f>I50*J50</f>
        <v>0</v>
      </c>
      <c r="M50" s="2" t="str">
        <f>IF(E50="","",VLOOKUP(E50,EPU,3,FALSE))</f>
        <v>ML</v>
      </c>
      <c r="N50" s="6">
        <f>IF(E50="","",VLOOKUP(E50,EPU,4,FALSE))</f>
        <v>1.63</v>
      </c>
      <c r="O50" s="7">
        <f>L50*N50</f>
        <v>0</v>
      </c>
      <c r="P50" s="13">
        <f t="shared" si="6"/>
        <v>0</v>
      </c>
    </row>
    <row r="51" spans="1:16" x14ac:dyDescent="0.25">
      <c r="D51" s="58" t="s">
        <v>152</v>
      </c>
      <c r="E51" s="2" t="str">
        <f>STIMA!E51</f>
        <v>D.01.065</v>
      </c>
      <c r="F51" s="3" t="str">
        <f>IF(E51="","",VLOOKUP(E51,EPU,2,FALSE))</f>
        <v>SCARIFICA E/O DEMOLIZIONE PAVIMENTAZIONE SU IMPALCATI DI OPERE D'ARTE</v>
      </c>
      <c r="G51" s="2" t="str">
        <f>STIMA!G51</f>
        <v>MISURA</v>
      </c>
      <c r="H51" s="2" t="str">
        <f>STIMA!H51</f>
        <v>DEMOLIZIONI</v>
      </c>
      <c r="I51" s="4">
        <f>IF(B47&gt;0,$B$7,0)</f>
        <v>0</v>
      </c>
      <c r="J51" s="5">
        <f>B48*B47</f>
        <v>0</v>
      </c>
      <c r="K51" s="60">
        <f>B29*100</f>
        <v>67</v>
      </c>
      <c r="L51" s="5">
        <f>I51*J51*K51</f>
        <v>0</v>
      </c>
      <c r="M51" s="2" t="str">
        <f>IF(E51="","",VLOOKUP(E51,EPU,3,FALSE))</f>
        <v>MQxCM</v>
      </c>
      <c r="N51" s="6">
        <f>IF(E51="","",VLOOKUP(E51,EPU,4,FALSE))</f>
        <v>0.55000000000000004</v>
      </c>
      <c r="O51" s="7">
        <f>L51*N51</f>
        <v>0</v>
      </c>
      <c r="P51" s="13">
        <f t="shared" si="6"/>
        <v>0</v>
      </c>
    </row>
    <row r="52" spans="1:16" x14ac:dyDescent="0.25">
      <c r="D52" s="58" t="s">
        <v>153</v>
      </c>
      <c r="E52" s="2" t="str">
        <f>STIMA!E52</f>
        <v>D.01.052</v>
      </c>
      <c r="F52" s="3" t="str">
        <f>IF(E52="","",VLOOKUP(E52,EPU,2,FALSE))</f>
        <v>FRESATURA DI STRATI DI PAVIMENTAZIONE IN CONGLOMERATO BITUMINOSO</v>
      </c>
      <c r="G52" s="2" t="str">
        <f>STIMA!G52</f>
        <v>MISURA</v>
      </c>
      <c r="H52" s="2" t="str">
        <f>STIMA!H52</f>
        <v>DEMOLIZIONI</v>
      </c>
      <c r="I52" s="4">
        <f>IF(B47&gt;0,$B$7,0)</f>
        <v>0</v>
      </c>
      <c r="J52" s="5">
        <f>B48*B47</f>
        <v>0</v>
      </c>
      <c r="K52" s="60">
        <f>(MAX(B27:B28)+B26)*100</f>
        <v>10</v>
      </c>
      <c r="L52" s="5">
        <f>I52*J52*K52</f>
        <v>0</v>
      </c>
      <c r="M52" s="2" t="str">
        <f>IF(E52="","",VLOOKUP(E52,EPU,3,FALSE))</f>
        <v>MQxCM</v>
      </c>
      <c r="N52" s="6">
        <f>IF(E52="","",VLOOKUP(E52,EPU,4,FALSE))</f>
        <v>0.44</v>
      </c>
      <c r="O52" s="7">
        <f>L52*N52</f>
        <v>0</v>
      </c>
      <c r="P52" s="13">
        <f t="shared" si="6"/>
        <v>0</v>
      </c>
    </row>
    <row r="60" spans="1:16" ht="15.75" thickBot="1" x14ac:dyDescent="0.3"/>
    <row r="61" spans="1:16" ht="16.5" thickBot="1" x14ac:dyDescent="0.3">
      <c r="O61" s="61">
        <f>SUM(O2:O60)</f>
        <v>4678.1082109999998</v>
      </c>
      <c r="P61" s="62">
        <f>SUM(P2:P48)</f>
        <v>1.0000000000000002</v>
      </c>
    </row>
    <row r="62" spans="1:16" x14ac:dyDescent="0.25">
      <c r="P62" s="62">
        <f>MAX(P2:P47)</f>
        <v>0.39085141953335639</v>
      </c>
    </row>
    <row r="63" spans="1:16" x14ac:dyDescent="0.25">
      <c r="P63" s="63">
        <v>0.2</v>
      </c>
    </row>
    <row r="64" spans="1:16" x14ac:dyDescent="0.25">
      <c r="P64" s="63">
        <v>0.05</v>
      </c>
    </row>
    <row r="65533" spans="7:7" x14ac:dyDescent="0.25">
      <c r="G65533" s="64"/>
    </row>
  </sheetData>
  <dataValidations count="4">
    <dataValidation type="list" allowBlank="1" showInputMessage="1" showErrorMessage="1" sqref="B5">
      <formula1>TIPO</formula1>
    </dataValidation>
    <dataValidation type="list" allowBlank="1" showInputMessage="1" showErrorMessage="1" sqref="G65533:G65536 G2:G52">
      <formula1>CM</formula1>
    </dataValidation>
    <dataValidation type="list" allowBlank="1" showInputMessage="1" showErrorMessage="1" sqref="E2:E52">
      <formula1>CODICE</formula1>
    </dataValidation>
    <dataValidation type="list" allowBlank="1" showInputMessage="1" showErrorMessage="1" sqref="H2:H52">
      <formula1>CAT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5533"/>
  <sheetViews>
    <sheetView zoomScale="90" zoomScaleNormal="90" workbookViewId="0">
      <pane ySplit="1" topLeftCell="A8" activePane="bottomLeft" state="frozen"/>
      <selection activeCell="G47" sqref="G47:H47"/>
      <selection pane="bottomLeft" activeCell="O35" sqref="O35"/>
    </sheetView>
  </sheetViews>
  <sheetFormatPr defaultRowHeight="15" x14ac:dyDescent="0.25"/>
  <cols>
    <col min="1" max="1" width="23.5703125" style="1" customWidth="1"/>
    <col min="2" max="2" width="16.28515625" style="1" customWidth="1"/>
    <col min="3" max="3" width="2.85546875" style="1" customWidth="1"/>
    <col min="4" max="4" width="26" style="1" customWidth="1"/>
    <col min="5" max="5" width="12.140625" style="1" customWidth="1"/>
    <col min="6" max="7" width="2.5703125" style="1" customWidth="1"/>
    <col min="8" max="8" width="2" style="1" customWidth="1"/>
    <col min="9" max="9" width="6.7109375" style="1" customWidth="1"/>
    <col min="10" max="10" width="7.5703125" style="1" customWidth="1"/>
    <col min="11" max="11" width="6" style="1" customWidth="1"/>
    <col min="12" max="12" width="11" style="1" customWidth="1"/>
    <col min="13" max="13" width="9.140625" style="1" customWidth="1"/>
    <col min="14" max="14" width="10" style="1" customWidth="1"/>
    <col min="15" max="15" width="17.5703125" style="1" customWidth="1"/>
    <col min="16" max="16" width="9.140625" style="1" customWidth="1"/>
    <col min="17" max="17" width="6.28515625" style="1" customWidth="1"/>
    <col min="18" max="19" width="9.140625" style="1"/>
    <col min="20" max="20" width="13.7109375" style="1" customWidth="1"/>
    <col min="21" max="16384" width="9.140625" style="1"/>
  </cols>
  <sheetData>
    <row r="1" spans="1:27" ht="15.75" thickBot="1" x14ac:dyDescent="0.3">
      <c r="A1" s="73"/>
      <c r="B1" s="74"/>
      <c r="D1" s="70" t="s">
        <v>32</v>
      </c>
      <c r="E1" s="70" t="s">
        <v>0</v>
      </c>
      <c r="F1" s="70" t="s">
        <v>1</v>
      </c>
      <c r="G1" s="70" t="s">
        <v>6</v>
      </c>
      <c r="H1" s="70" t="s">
        <v>5</v>
      </c>
      <c r="I1" s="70" t="s">
        <v>2</v>
      </c>
      <c r="J1" s="70" t="s">
        <v>3</v>
      </c>
      <c r="K1" s="70" t="s">
        <v>4</v>
      </c>
      <c r="L1" s="70" t="s">
        <v>40</v>
      </c>
      <c r="M1" s="70" t="s">
        <v>41</v>
      </c>
      <c r="N1" s="70" t="s">
        <v>34</v>
      </c>
      <c r="O1" s="70" t="s">
        <v>42</v>
      </c>
      <c r="P1" s="71" t="s">
        <v>37</v>
      </c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</row>
    <row r="2" spans="1:27" ht="16.5" thickBot="1" x14ac:dyDescent="0.3">
      <c r="A2" s="75" t="s">
        <v>102</v>
      </c>
      <c r="B2" s="10">
        <f>O61</f>
        <v>4464.2982110000003</v>
      </c>
      <c r="D2" s="2" t="s">
        <v>56</v>
      </c>
      <c r="E2" s="2" t="str">
        <f>STIMA!E2</f>
        <v>A.02.001.f</v>
      </c>
      <c r="F2" s="3" t="str">
        <f t="shared" ref="F2:F47" si="0">IF(E2="","",VLOOKUP(E2,EPU,2,FALSE))</f>
        <v>- Dei rilevati con materiale da cava A1/A3 - Profondità cm 30</v>
      </c>
      <c r="G2" s="2" t="str">
        <f>STIMA!G2</f>
        <v>CORPO</v>
      </c>
      <c r="H2" s="2" t="str">
        <f>STIMA!H2</f>
        <v xml:space="preserve">MOVIMENTI DI MATERIE </v>
      </c>
      <c r="I2" s="4">
        <f>$B$7</f>
        <v>1</v>
      </c>
      <c r="J2" s="5">
        <f>IF(B47&gt;0,B6,IF(B3&gt;0,(B6+2*B10+((B3+B11)*B16-B30/COS(ATAN(B16)))*2+(IF(B3&gt;B19,2*B18,0)))+B15+2*B12,0))</f>
        <v>0</v>
      </c>
      <c r="K2" s="22"/>
      <c r="L2" s="5">
        <f>I2*J2</f>
        <v>0</v>
      </c>
      <c r="M2" s="2" t="str">
        <f t="shared" ref="M2:M46" si="1">IF(E2="","",VLOOKUP(E2,EPU,3,FALSE))</f>
        <v>MQ</v>
      </c>
      <c r="N2" s="6">
        <f t="shared" ref="N2:N46" si="2">IF(E2="","",VLOOKUP(E2,EPU,4,FALSE))</f>
        <v>5.82</v>
      </c>
      <c r="O2" s="7">
        <f t="shared" ref="O2:O9" si="3">L2*N2</f>
        <v>0</v>
      </c>
      <c r="P2" s="8">
        <f t="shared" ref="P2:P9" si="4">O2/$O$61</f>
        <v>0</v>
      </c>
    </row>
    <row r="3" spans="1:27" ht="15.75" thickBot="1" x14ac:dyDescent="0.3">
      <c r="A3" s="75" t="s">
        <v>110</v>
      </c>
      <c r="B3" s="14">
        <f>STIMA!V26</f>
        <v>-11</v>
      </c>
      <c r="D3" s="2" t="s">
        <v>74</v>
      </c>
      <c r="E3" s="2" t="str">
        <f>STIMA!E3</f>
        <v>A.02.020.b</v>
      </c>
      <c r="F3" s="3" t="str">
        <f t="shared" si="0"/>
        <v>- Con uso di calce</v>
      </c>
      <c r="G3" s="2" t="str">
        <f>STIMA!G3</f>
        <v>CORPO</v>
      </c>
      <c r="H3" s="2" t="str">
        <f>STIMA!H3</f>
        <v xml:space="preserve">MOVIMENTI DI MATERIE </v>
      </c>
      <c r="I3" s="4">
        <f>IF(B34=1,$B$7,0)</f>
        <v>1</v>
      </c>
      <c r="J3" s="5">
        <f>IF(B47&gt;0,B6,IF(B3&gt;0,(B6+2*B10+((B3+B11)*B16-B30/COS(ATAN(B16)))*2+(IF(B3&gt;B19,2*B18,0)))+B15+B12,B6+2*B10+2*B12+B15))</f>
        <v>22</v>
      </c>
      <c r="K3" s="60">
        <v>0.3</v>
      </c>
      <c r="L3" s="5">
        <f>I3*J3*K3</f>
        <v>6.6</v>
      </c>
      <c r="M3" s="2" t="str">
        <f t="shared" si="1"/>
        <v>MC</v>
      </c>
      <c r="N3" s="6">
        <f t="shared" si="2"/>
        <v>5.9</v>
      </c>
      <c r="O3" s="7">
        <f t="shared" si="3"/>
        <v>38.94</v>
      </c>
      <c r="P3" s="13">
        <f t="shared" si="4"/>
        <v>8.7225355833201526E-3</v>
      </c>
    </row>
    <row r="4" spans="1:27" ht="15.75" thickBot="1" x14ac:dyDescent="0.3">
      <c r="A4" s="75" t="s">
        <v>109</v>
      </c>
      <c r="B4" s="14">
        <v>1</v>
      </c>
      <c r="D4" s="2" t="s">
        <v>71</v>
      </c>
      <c r="E4" s="2" t="str">
        <f>STIMA!E4</f>
        <v>A.01.001</v>
      </c>
      <c r="F4" s="3" t="str">
        <f t="shared" si="0"/>
        <v>SCAVO DI SBANCAMENTO IN MATERIE DI QUALSIASI NATURA</v>
      </c>
      <c r="G4" s="2" t="str">
        <f>STIMA!G4</f>
        <v>MISURA</v>
      </c>
      <c r="H4" s="2" t="str">
        <f>STIMA!H4</f>
        <v>BONIFICHE</v>
      </c>
      <c r="I4" s="4">
        <f>$B$7</f>
        <v>1</v>
      </c>
      <c r="J4" s="5">
        <f>J3</f>
        <v>22</v>
      </c>
      <c r="K4" s="5">
        <f>B32</f>
        <v>0.5</v>
      </c>
      <c r="L4" s="5">
        <f>I4*J4*K4</f>
        <v>11</v>
      </c>
      <c r="M4" s="2" t="str">
        <f t="shared" si="1"/>
        <v>MC</v>
      </c>
      <c r="N4" s="6">
        <f t="shared" si="2"/>
        <v>3.65</v>
      </c>
      <c r="O4" s="7">
        <f t="shared" si="3"/>
        <v>40.15</v>
      </c>
      <c r="P4" s="13">
        <f t="shared" si="4"/>
        <v>8.9935748246097614E-3</v>
      </c>
    </row>
    <row r="5" spans="1:27" ht="15.75" thickBot="1" x14ac:dyDescent="0.3">
      <c r="A5" s="17" t="s">
        <v>90</v>
      </c>
      <c r="B5" s="18" t="str">
        <f>STIMA!$B$5</f>
        <v>B.1</v>
      </c>
      <c r="D5" s="2" t="s">
        <v>72</v>
      </c>
      <c r="E5" s="2" t="str">
        <f>STIMA!E5</f>
        <v>A.02.003</v>
      </c>
      <c r="F5" s="3" t="str">
        <f t="shared" si="0"/>
        <v>FORNITURA MATERIALI PER RILEVATI DA CAVE CON DISTANZA &lt; 5 KM</v>
      </c>
      <c r="G5" s="2" t="str">
        <f>STIMA!G5</f>
        <v>MISURA</v>
      </c>
      <c r="H5" s="2" t="str">
        <f>STIMA!H5</f>
        <v>BONIFICHE</v>
      </c>
      <c r="I5" s="4">
        <f>$B$7</f>
        <v>1</v>
      </c>
      <c r="J5" s="5">
        <f>J4</f>
        <v>22</v>
      </c>
      <c r="K5" s="5">
        <f>K4</f>
        <v>0.5</v>
      </c>
      <c r="L5" s="5">
        <f>I5*J5*K5</f>
        <v>11</v>
      </c>
      <c r="M5" s="2" t="str">
        <f t="shared" si="1"/>
        <v>MC</v>
      </c>
      <c r="N5" s="6">
        <f t="shared" si="2"/>
        <v>15.83</v>
      </c>
      <c r="O5" s="7">
        <f t="shared" si="3"/>
        <v>174.13</v>
      </c>
      <c r="P5" s="13">
        <f t="shared" si="4"/>
        <v>3.9005010814677402E-2</v>
      </c>
    </row>
    <row r="6" spans="1:27" ht="15.75" thickBot="1" x14ac:dyDescent="0.3">
      <c r="A6" s="75" t="s">
        <v>97</v>
      </c>
      <c r="B6" s="19">
        <f>VLOOKUP($B$5,GEOMETRIA,HLOOKUP($A6,CNR!$A$1:$AX$2,2,FALSE),FALSE)</f>
        <v>19.5</v>
      </c>
      <c r="D6" s="2" t="s">
        <v>73</v>
      </c>
      <c r="E6" s="2" t="str">
        <f>STIMA!E6</f>
        <v>A.02.007.a</v>
      </c>
      <c r="F6" s="3" t="str">
        <f t="shared" si="0"/>
        <v>- Appartenenti ai gruppi A1, A2-4, A2-5, A3</v>
      </c>
      <c r="G6" s="2" t="str">
        <f>STIMA!G6</f>
        <v>MISURA</v>
      </c>
      <c r="H6" s="2" t="str">
        <f>STIMA!H6</f>
        <v>BONIFICHE</v>
      </c>
      <c r="I6" s="4">
        <f>$B$7</f>
        <v>1</v>
      </c>
      <c r="J6" s="5">
        <f>J5</f>
        <v>22</v>
      </c>
      <c r="K6" s="5">
        <f>K5</f>
        <v>0.5</v>
      </c>
      <c r="L6" s="5">
        <f>I6*J6*K6</f>
        <v>11</v>
      </c>
      <c r="M6" s="2" t="str">
        <f t="shared" si="1"/>
        <v>MC</v>
      </c>
      <c r="N6" s="6">
        <f t="shared" si="2"/>
        <v>1.7</v>
      </c>
      <c r="O6" s="7">
        <f t="shared" si="3"/>
        <v>18.7</v>
      </c>
      <c r="P6" s="13">
        <f t="shared" si="4"/>
        <v>4.1887882744757795E-3</v>
      </c>
    </row>
    <row r="7" spans="1:27" ht="15.75" thickBot="1" x14ac:dyDescent="0.3">
      <c r="A7" s="75" t="s">
        <v>116</v>
      </c>
      <c r="B7" s="21">
        <f>IF(B13=0,B4,(B13/2-B6/2)*6.28+B14*B13/2*0.75)</f>
        <v>1</v>
      </c>
      <c r="D7" s="2" t="s">
        <v>79</v>
      </c>
      <c r="E7" s="2" t="str">
        <f>STIMA!E7</f>
        <v>A.02.002.a</v>
      </c>
      <c r="F7" s="3" t="str">
        <f t="shared" si="0"/>
        <v>- Su terreni appartenenti ai gruppi A.1, A.2-4, A.2-5, A.3</v>
      </c>
      <c r="G7" s="2" t="str">
        <f>STIMA!G7</f>
        <v>CORPO</v>
      </c>
      <c r="H7" s="2" t="str">
        <f>STIMA!H7</f>
        <v xml:space="preserve">MOVIMENTI DI MATERIE </v>
      </c>
      <c r="I7" s="4">
        <f>$B$7</f>
        <v>1</v>
      </c>
      <c r="J7" s="5">
        <f>J2</f>
        <v>0</v>
      </c>
      <c r="K7" s="20"/>
      <c r="L7" s="5">
        <f>I7*J7</f>
        <v>0</v>
      </c>
      <c r="M7" s="2" t="str">
        <f t="shared" si="1"/>
        <v>MQ</v>
      </c>
      <c r="N7" s="6">
        <f t="shared" si="2"/>
        <v>0.43</v>
      </c>
      <c r="O7" s="7">
        <f t="shared" si="3"/>
        <v>0</v>
      </c>
      <c r="P7" s="13">
        <f t="shared" si="4"/>
        <v>0</v>
      </c>
    </row>
    <row r="8" spans="1:27" x14ac:dyDescent="0.25">
      <c r="A8" s="23" t="s">
        <v>96</v>
      </c>
      <c r="B8" s="24">
        <f>VLOOKUP($B$5,GEOMETRIA,HLOOKUP($A8,CNR!$A$1:$AX$2,2,FALSE),FALSE)</f>
        <v>2</v>
      </c>
      <c r="D8" s="2" t="s">
        <v>78</v>
      </c>
      <c r="E8" s="2" t="str">
        <f>STIMA!E8</f>
        <v>A.02.002.b</v>
      </c>
      <c r="F8" s="3" t="str">
        <f t="shared" si="0"/>
        <v>- Su terreni appartenenti ai gruppi A.4, A.2-6, A.2-7, A.5</v>
      </c>
      <c r="G8" s="2" t="str">
        <f>STIMA!G8</f>
        <v>CORPO</v>
      </c>
      <c r="H8" s="2" t="str">
        <f>STIMA!H8</f>
        <v xml:space="preserve">MOVIMENTI DI MATERIE </v>
      </c>
      <c r="I8" s="4">
        <f>$B$7</f>
        <v>1</v>
      </c>
      <c r="J8" s="5">
        <f>IF(B47&gt;0,B6,IF(B3&gt;0,0,B6+2*B10+2*B12+B15))</f>
        <v>22</v>
      </c>
      <c r="K8" s="22"/>
      <c r="L8" s="5">
        <f>I8*J8</f>
        <v>22</v>
      </c>
      <c r="M8" s="2" t="str">
        <f t="shared" si="1"/>
        <v>MQ</v>
      </c>
      <c r="N8" s="6">
        <f t="shared" si="2"/>
        <v>0.87</v>
      </c>
      <c r="O8" s="7">
        <f t="shared" si="3"/>
        <v>19.14</v>
      </c>
      <c r="P8" s="13">
        <f t="shared" si="4"/>
        <v>4.2873479985810923E-3</v>
      </c>
    </row>
    <row r="9" spans="1:27" x14ac:dyDescent="0.25">
      <c r="A9" s="26" t="s">
        <v>89</v>
      </c>
      <c r="B9" s="27">
        <f>VLOOKUP($B$5,GEOMETRIA,HLOOKUP($A9,CNR!$A$1:$AX$2,2,FALSE),FALSE)</f>
        <v>2.5</v>
      </c>
      <c r="D9" s="2" t="s">
        <v>58</v>
      </c>
      <c r="E9" s="2" t="str">
        <f>STIMA!E9</f>
        <v>E.01.031.b</v>
      </c>
      <c r="F9" s="3" t="str">
        <f t="shared" si="0"/>
        <v>- Resistenza a trazione(*) UNI EN ISO 10319 (kN/m)&gt;35 (kN/m)</v>
      </c>
      <c r="G9" s="2" t="str">
        <f>STIMA!G9</f>
        <v>CORPO</v>
      </c>
      <c r="H9" s="2" t="str">
        <f>STIMA!H9</f>
        <v xml:space="preserve">MOVIMENTI DI MATERIE </v>
      </c>
      <c r="I9" s="4">
        <f>IF(B33=1,$B$7,0)</f>
        <v>1</v>
      </c>
      <c r="J9" s="25">
        <f>IF(B3&gt;0,(B6+2*B10+((B3+B11)*B16-B30/COS(ATAN(B16)))*2+(IF(B3&gt;B19,2*B18,0))+2*(B31+B32+0.5))+2*B12+B15,B6+2*B10+2*B12+B15+2*(B31+B32+0.5))</f>
        <v>24.6</v>
      </c>
      <c r="K9" s="12"/>
      <c r="L9" s="5">
        <f>I9*J9</f>
        <v>24.6</v>
      </c>
      <c r="M9" s="2" t="str">
        <f t="shared" si="1"/>
        <v>MQ</v>
      </c>
      <c r="N9" s="6">
        <f t="shared" si="2"/>
        <v>1.63</v>
      </c>
      <c r="O9" s="7">
        <f t="shared" si="3"/>
        <v>40.097999999999999</v>
      </c>
      <c r="P9" s="13">
        <f t="shared" si="4"/>
        <v>8.9819268572154977E-3</v>
      </c>
    </row>
    <row r="10" spans="1:27" x14ac:dyDescent="0.25">
      <c r="A10" s="15" t="s">
        <v>44</v>
      </c>
      <c r="B10" s="27">
        <f>VLOOKUP($B$5,GEOMETRIA,HLOOKUP($A10,CNR!$A$1:$AX$2,2,FALSE),FALSE)</f>
        <v>1.25</v>
      </c>
      <c r="D10" s="2" t="s">
        <v>68</v>
      </c>
      <c r="E10" s="2"/>
      <c r="F10" s="29" t="str">
        <f t="shared" si="0"/>
        <v/>
      </c>
      <c r="G10" s="2"/>
      <c r="H10" s="2"/>
      <c r="I10" s="4">
        <f>$B$7</f>
        <v>1</v>
      </c>
      <c r="J10" s="5">
        <f>IF(B47&gt;0,B6+B10,IF(B3&gt;0,(B6+2*B10+2*B12+B15+B9+((B29+B11+(B3-B29-(IF((B3-B29)&gt;B19,B19,0)))/2)*B16-B30/COS(ATAN(B16)))*2),0))</f>
        <v>0</v>
      </c>
      <c r="K10" s="5">
        <f>IF(B3&gt;0,(IF(B3-B29&gt;B19,B3-B29-B19,B3-B29)),0)</f>
        <v>0</v>
      </c>
      <c r="L10" s="5">
        <f>I10*J10*K10</f>
        <v>0</v>
      </c>
      <c r="M10" s="28" t="str">
        <f t="shared" si="1"/>
        <v/>
      </c>
      <c r="N10" s="32" t="str">
        <f t="shared" si="2"/>
        <v/>
      </c>
      <c r="O10" s="33"/>
      <c r="P10" s="34"/>
    </row>
    <row r="11" spans="1:27" x14ac:dyDescent="0.25">
      <c r="A11" s="15" t="s">
        <v>81</v>
      </c>
      <c r="B11" s="27">
        <f>VLOOKUP($B$5,GEOMETRIA,HLOOKUP($A11,CNR!$A$1:$AX$2,2,FALSE),FALSE)</f>
        <v>0.1</v>
      </c>
      <c r="D11" s="2" t="s">
        <v>68</v>
      </c>
      <c r="E11" s="2"/>
      <c r="F11" s="36" t="str">
        <f>IF(E11="","",VLOOKUP(E11,EPU,2,FALSE))</f>
        <v/>
      </c>
      <c r="G11" s="2"/>
      <c r="H11" s="2"/>
      <c r="I11" s="4">
        <f>$B$7</f>
        <v>1</v>
      </c>
      <c r="J11" s="25">
        <f>IF(B47&gt;0,B6+B10+B18,IF(B3-B29&gt;B19,(B6+2*B10+2*B12+B15+B9+2*B18+((B3+B11-B19/2)*B16-B30/COS(ATAN(B16)))*2),0))</f>
        <v>0</v>
      </c>
      <c r="K11" s="5">
        <f>IF(B3-B29&gt;B19,B19,0)</f>
        <v>0</v>
      </c>
      <c r="L11" s="5">
        <f>I11*J11*K11</f>
        <v>0</v>
      </c>
      <c r="M11" s="35" t="str">
        <f>IF(E11="","",VLOOKUP(E11,EPU,3,FALSE))</f>
        <v/>
      </c>
      <c r="N11" s="39" t="str">
        <f>IF(E11="","",VLOOKUP(E11,EPU,4,FALSE))</f>
        <v/>
      </c>
      <c r="O11" s="40"/>
      <c r="P11" s="41"/>
    </row>
    <row r="12" spans="1:27" x14ac:dyDescent="0.25">
      <c r="A12" s="26" t="s">
        <v>94</v>
      </c>
      <c r="B12" s="27">
        <f>VLOOKUP($B$5,GEOMETRIA,HLOOKUP($A12,CNR!$A$1:$AX$2,2,FALSE),FALSE)</f>
        <v>0</v>
      </c>
      <c r="D12" s="2" t="s">
        <v>68</v>
      </c>
      <c r="E12" s="2" t="str">
        <f>STIMA!E12</f>
        <v>A.02.003</v>
      </c>
      <c r="F12" s="3" t="str">
        <f>IF(E12="","",VLOOKUP(E12,EPU,2,FALSE))</f>
        <v>FORNITURA MATERIALI PER RILEVATI DA CAVE CON DISTANZA &lt; 5 KM</v>
      </c>
      <c r="G12" s="2" t="str">
        <f>STIMA!G12</f>
        <v>CORPO</v>
      </c>
      <c r="H12" s="2" t="str">
        <f>STIMA!H12</f>
        <v xml:space="preserve">MOVIMENTI DI MATERIE </v>
      </c>
      <c r="I12" s="42" t="s">
        <v>85</v>
      </c>
      <c r="J12" s="43"/>
      <c r="K12" s="44"/>
      <c r="L12" s="5">
        <f>L10+L11</f>
        <v>0</v>
      </c>
      <c r="M12" s="2" t="str">
        <f>IF(E12="","",VLOOKUP(E12,EPU,3,FALSE))</f>
        <v>MC</v>
      </c>
      <c r="N12" s="6">
        <f>IF(E12="","",VLOOKUP(E12,EPU,4,FALSE))</f>
        <v>15.83</v>
      </c>
      <c r="O12" s="7">
        <f>L12*N12</f>
        <v>0</v>
      </c>
      <c r="P12" s="13">
        <f>O12/$O$61</f>
        <v>0</v>
      </c>
    </row>
    <row r="13" spans="1:27" x14ac:dyDescent="0.25">
      <c r="A13" s="23" t="s">
        <v>104</v>
      </c>
      <c r="B13" s="27">
        <f>VLOOKUP($B$5,GEOMETRIA,HLOOKUP($A13,CNR!$A$1:$AX$2,2,FALSE),FALSE)</f>
        <v>0</v>
      </c>
      <c r="D13" s="2" t="s">
        <v>67</v>
      </c>
      <c r="E13" s="2" t="str">
        <f>STIMA!E13</f>
        <v>A.02.007.d</v>
      </c>
      <c r="F13" s="3" t="str">
        <f t="shared" si="0"/>
        <v>- Compresa configurazione delle scarpate e profilatura dei cigli</v>
      </c>
      <c r="G13" s="2" t="str">
        <f>STIMA!G13</f>
        <v>CORPO</v>
      </c>
      <c r="H13" s="2" t="str">
        <f>STIMA!H13</f>
        <v xml:space="preserve">MOVIMENTI DI MATERIE </v>
      </c>
      <c r="I13" s="45" t="s">
        <v>85</v>
      </c>
      <c r="J13" s="46"/>
      <c r="K13" s="47"/>
      <c r="L13" s="5">
        <f>L12</f>
        <v>0</v>
      </c>
      <c r="M13" s="2" t="str">
        <f t="shared" si="1"/>
        <v>MC</v>
      </c>
      <c r="N13" s="6">
        <f t="shared" si="2"/>
        <v>0.87</v>
      </c>
      <c r="O13" s="7">
        <f>L13*N13</f>
        <v>0</v>
      </c>
      <c r="P13" s="13">
        <f>O13/$O$61</f>
        <v>0</v>
      </c>
    </row>
    <row r="14" spans="1:27" x14ac:dyDescent="0.25">
      <c r="A14" s="23" t="s">
        <v>105</v>
      </c>
      <c r="B14" s="27">
        <f>VLOOKUP($B$5,GEOMETRIA,HLOOKUP($A14,CNR!$A$1:$AX$2,2,FALSE),FALSE)</f>
        <v>0</v>
      </c>
      <c r="D14" s="2" t="s">
        <v>60</v>
      </c>
      <c r="E14" s="2" t="str">
        <f>STIMA!E14</f>
        <v>A.01.004</v>
      </c>
      <c r="F14" s="3" t="str">
        <f>IF(E14="","",VLOOKUP(E14,EPU,2,FALSE))</f>
        <v>SCAVO A SEZIONE RISTRETTA PER TRINCEE E BONIFICHE</v>
      </c>
      <c r="G14" s="2" t="str">
        <f>STIMA!G14</f>
        <v>CORPO</v>
      </c>
      <c r="H14" s="2" t="str">
        <f>STIMA!H14</f>
        <v xml:space="preserve">MOVIMENTI DI MATERIE </v>
      </c>
      <c r="I14" s="4">
        <f>$B$7</f>
        <v>1</v>
      </c>
      <c r="J14" s="5">
        <f>2*(B21+B21)</f>
        <v>4</v>
      </c>
      <c r="K14" s="5">
        <f>B21</f>
        <v>1</v>
      </c>
      <c r="L14" s="5">
        <f>I14*J14*K14</f>
        <v>4</v>
      </c>
      <c r="M14" s="2" t="str">
        <f>IF(E14="","",VLOOKUP(E14,EPU,3,FALSE))</f>
        <v>MC</v>
      </c>
      <c r="N14" s="6">
        <f>IF(E14="","",VLOOKUP(E14,EPU,4,FALSE))</f>
        <v>11.13</v>
      </c>
      <c r="O14" s="7">
        <f>L14*N14</f>
        <v>44.52</v>
      </c>
      <c r="P14" s="13">
        <f>O14/$O$61</f>
        <v>9.9724520844738877E-3</v>
      </c>
    </row>
    <row r="15" spans="1:27" x14ac:dyDescent="0.25">
      <c r="A15" s="26" t="s">
        <v>95</v>
      </c>
      <c r="B15" s="27">
        <f>VLOOKUP($B$5,GEOMETRIA,HLOOKUP($A15,CNR!$A$1:$AX$2,2,FALSE),FALSE)</f>
        <v>0</v>
      </c>
      <c r="D15" s="2" t="s">
        <v>64</v>
      </c>
      <c r="E15" s="2"/>
      <c r="F15" s="29"/>
      <c r="G15" s="2"/>
      <c r="H15" s="2"/>
      <c r="I15" s="4">
        <f>$B$7</f>
        <v>1</v>
      </c>
      <c r="J15" s="5">
        <f>IF(B47&gt;0,B6+B10,IF(B3+B29&lt;0,(B6+2*B10+2*B12+B15+B9+K15*B17),0))</f>
        <v>31.17</v>
      </c>
      <c r="K15" s="5">
        <f>IF(B3&lt;0,(IF(B29-B3&gt;B19,-B3+B29-B19,-B3+B29)),0)</f>
        <v>6.67</v>
      </c>
      <c r="L15" s="5">
        <f>I15*J15*K15</f>
        <v>207.90390000000002</v>
      </c>
      <c r="M15" s="28" t="str">
        <f>IF(E15="","",VLOOKUP(E15,EPU,3,FALSE))</f>
        <v/>
      </c>
      <c r="N15" s="32" t="str">
        <f>IF(E15="","",VLOOKUP(E15,EPU,4,FALSE))</f>
        <v/>
      </c>
      <c r="O15" s="33"/>
      <c r="P15" s="34"/>
    </row>
    <row r="16" spans="1:27" x14ac:dyDescent="0.25">
      <c r="A16" s="15" t="s">
        <v>45</v>
      </c>
      <c r="B16" s="27">
        <f>VLOOKUP($B$5,GEOMETRIA,HLOOKUP($A16,CNR!$A$1:$AX$2,2,FALSE),FALSE)</f>
        <v>1.5</v>
      </c>
      <c r="D16" s="2" t="s">
        <v>64</v>
      </c>
      <c r="E16" s="2"/>
      <c r="F16" s="36"/>
      <c r="G16" s="2"/>
      <c r="H16" s="2"/>
      <c r="I16" s="4">
        <f>$B$7</f>
        <v>1</v>
      </c>
      <c r="J16" s="5">
        <f>IF(B47&gt;0,B6+B10+B18,IF(K16&gt;0,(B6+2*B10+2*B12+B15+B9+2*K15*B17+K16*B17)+2*B18,0))</f>
        <v>48.84</v>
      </c>
      <c r="K16" s="5">
        <f>IF(B3&lt;0,(IF(B29-B3&gt;B19,B19,0)),0)</f>
        <v>5</v>
      </c>
      <c r="L16" s="5">
        <f>I16*J16*K16</f>
        <v>244.20000000000002</v>
      </c>
      <c r="M16" s="35" t="str">
        <f>IF(E16="","",VLOOKUP(E16,EPU,3,FALSE))</f>
        <v/>
      </c>
      <c r="N16" s="39" t="str">
        <f>IF(E16="","",VLOOKUP(E16,EPU,4,FALSE))</f>
        <v/>
      </c>
      <c r="O16" s="40"/>
      <c r="P16" s="41"/>
    </row>
    <row r="17" spans="1:16" x14ac:dyDescent="0.25">
      <c r="A17" s="15" t="s">
        <v>46</v>
      </c>
      <c r="B17" s="27">
        <f>VLOOKUP($B$5,GEOMETRIA,HLOOKUP($A17,CNR!$A$1:$AX$2,2,FALSE),FALSE)</f>
        <v>1</v>
      </c>
      <c r="D17" s="2" t="s">
        <v>64</v>
      </c>
      <c r="E17" s="2" t="str">
        <f>STIMA!E17</f>
        <v>A.01.001</v>
      </c>
      <c r="F17" s="3" t="str">
        <f>IF(E17="","",VLOOKUP(E17,EPU,2,FALSE))</f>
        <v>SCAVO DI SBANCAMENTO IN MATERIE DI QUALSIASI NATURA</v>
      </c>
      <c r="G17" s="2" t="str">
        <f>STIMA!G17</f>
        <v>CORPO</v>
      </c>
      <c r="H17" s="2" t="str">
        <f>STIMA!H17</f>
        <v xml:space="preserve">MOVIMENTI DI MATERIE </v>
      </c>
      <c r="I17" s="48" t="s">
        <v>85</v>
      </c>
      <c r="J17" s="49"/>
      <c r="K17" s="50"/>
      <c r="L17" s="5">
        <f>L15+L16</f>
        <v>452.10390000000007</v>
      </c>
      <c r="M17" s="2" t="str">
        <f>IF(E17="","",VLOOKUP(E17,EPU,3,FALSE))</f>
        <v>MC</v>
      </c>
      <c r="N17" s="6">
        <f>IF(E17="","",VLOOKUP(E17,EPU,4,FALSE))</f>
        <v>3.65</v>
      </c>
      <c r="O17" s="7">
        <f t="shared" ref="O17:O35" si="5">L17*N17</f>
        <v>1650.1792350000003</v>
      </c>
      <c r="P17" s="13">
        <f t="shared" ref="P17:P52" si="6">O17/$O$61</f>
        <v>0.36963911392253546</v>
      </c>
    </row>
    <row r="18" spans="1:16" x14ac:dyDescent="0.25">
      <c r="A18" s="23" t="s">
        <v>84</v>
      </c>
      <c r="B18" s="27">
        <f>VLOOKUP($B$5,GEOMETRIA,HLOOKUP($A18,CNR!$A$1:$AX$2,2,FALSE),FALSE)</f>
        <v>3</v>
      </c>
      <c r="D18" s="2" t="s">
        <v>50</v>
      </c>
      <c r="E18" s="2" t="str">
        <f>STIMA!E18</f>
        <v>D.01.001</v>
      </c>
      <c r="F18" s="3" t="str">
        <f t="shared" si="0"/>
        <v>FONDAZIONE STRADALE IN MISTO GRANULARE STABILIZZATO</v>
      </c>
      <c r="G18" s="2" t="str">
        <f>STIMA!G18</f>
        <v>CORPO</v>
      </c>
      <c r="H18" s="2" t="str">
        <f>STIMA!H18</f>
        <v>SOVRASTRUTTURA</v>
      </c>
      <c r="I18" s="4">
        <f t="shared" ref="I18:I25" si="7">$B$7</f>
        <v>1</v>
      </c>
      <c r="J18" s="5">
        <f>IF(B47&gt;0,B6+B48,B6+2*B12+B15+B8*(2*(MAX(B27,B28))+2*B26+2*B25+2*B24+B23))</f>
        <v>21.58</v>
      </c>
      <c r="K18" s="5">
        <f>B23</f>
        <v>0.3</v>
      </c>
      <c r="L18" s="5">
        <f t="shared" ref="L18:L22" si="8">I18*J18*K18</f>
        <v>6.4739999999999993</v>
      </c>
      <c r="M18" s="2" t="str">
        <f t="shared" si="1"/>
        <v>MC</v>
      </c>
      <c r="N18" s="6">
        <f t="shared" si="2"/>
        <v>31.05</v>
      </c>
      <c r="O18" s="7">
        <f t="shared" si="5"/>
        <v>201.01769999999999</v>
      </c>
      <c r="P18" s="13">
        <f t="shared" si="6"/>
        <v>4.5027838755191972E-2</v>
      </c>
    </row>
    <row r="19" spans="1:16" x14ac:dyDescent="0.25">
      <c r="A19" s="23" t="s">
        <v>83</v>
      </c>
      <c r="B19" s="27">
        <f>VLOOKUP($B$5,GEOMETRIA,HLOOKUP($A19,CNR!$A$1:$AX$2,2,FALSE),FALSE)</f>
        <v>5</v>
      </c>
      <c r="D19" s="2" t="s">
        <v>51</v>
      </c>
      <c r="E19" s="2" t="str">
        <f>STIMA!E19</f>
        <v>D.01.003</v>
      </c>
      <c r="F19" s="3" t="str">
        <f t="shared" si="0"/>
        <v>FONDAZIONE STRADALE IN MISTO CEMENTATO</v>
      </c>
      <c r="G19" s="2" t="str">
        <f>STIMA!G19</f>
        <v>CORPO</v>
      </c>
      <c r="H19" s="2" t="str">
        <f>STIMA!H19</f>
        <v>SOVRASTRUTTURA</v>
      </c>
      <c r="I19" s="4">
        <f t="shared" si="7"/>
        <v>1</v>
      </c>
      <c r="J19" s="5">
        <f>IF(B47&gt;0,B6+B48,B6+B8*(2*(MAX(B27,B28))+2*B26+2*B25+B24))</f>
        <v>20.68</v>
      </c>
      <c r="K19" s="5">
        <f>B24</f>
        <v>0.15</v>
      </c>
      <c r="L19" s="5">
        <f t="shared" si="8"/>
        <v>3.1019999999999999</v>
      </c>
      <c r="M19" s="2" t="str">
        <f t="shared" si="1"/>
        <v>MC</v>
      </c>
      <c r="N19" s="6">
        <f t="shared" si="2"/>
        <v>47.63</v>
      </c>
      <c r="O19" s="7">
        <f t="shared" si="5"/>
        <v>147.74825999999999</v>
      </c>
      <c r="P19" s="13">
        <f t="shared" si="6"/>
        <v>3.3095517596909027E-2</v>
      </c>
    </row>
    <row r="20" spans="1:16" x14ac:dyDescent="0.25">
      <c r="A20" s="15" t="s">
        <v>47</v>
      </c>
      <c r="B20" s="27">
        <f>VLOOKUP($B$5,GEOMETRIA,HLOOKUP($A20,CNR!$A$1:$AX$2,2,FALSE),FALSE)</f>
        <v>1</v>
      </c>
      <c r="D20" s="2" t="s">
        <v>52</v>
      </c>
      <c r="E20" s="2" t="str">
        <f>STIMA!E20</f>
        <v>D.01.005.c</v>
      </c>
      <c r="F20" s="3" t="str">
        <f t="shared" si="0"/>
        <v>- Con bitume modificato soft per metro cubo reso e per uno spessore superiore a cm 10</v>
      </c>
      <c r="G20" s="2" t="str">
        <f>STIMA!G20</f>
        <v>CORPO</v>
      </c>
      <c r="H20" s="2" t="str">
        <f>STIMA!H20</f>
        <v>SOVRASTRUTTURA</v>
      </c>
      <c r="I20" s="4">
        <f t="shared" si="7"/>
        <v>1</v>
      </c>
      <c r="J20" s="5">
        <f>IF(B47&gt;0,B6+B48,B6+B8*(2*(MAX(B27,B28))+2*B26+B25))</f>
        <v>20.14</v>
      </c>
      <c r="K20" s="5">
        <f>B25</f>
        <v>0.12</v>
      </c>
      <c r="L20" s="5">
        <f t="shared" si="8"/>
        <v>2.4167999999999998</v>
      </c>
      <c r="M20" s="2" t="str">
        <f t="shared" si="1"/>
        <v>MC</v>
      </c>
      <c r="N20" s="6">
        <f t="shared" si="2"/>
        <v>138.33000000000001</v>
      </c>
      <c r="O20" s="7">
        <f t="shared" si="5"/>
        <v>334.315944</v>
      </c>
      <c r="P20" s="13">
        <f t="shared" si="6"/>
        <v>7.4886561828743384E-2</v>
      </c>
    </row>
    <row r="21" spans="1:16" x14ac:dyDescent="0.25">
      <c r="A21" s="15" t="s">
        <v>48</v>
      </c>
      <c r="B21" s="27">
        <f>VLOOKUP($B$5,GEOMETRIA,HLOOKUP($A21,CNR!$A$1:$AX$2,2,FALSE),FALSE)</f>
        <v>1</v>
      </c>
      <c r="D21" s="2" t="s">
        <v>53</v>
      </c>
      <c r="E21" s="2" t="str">
        <f>STIMA!E21</f>
        <v>D.01.017.e</v>
      </c>
      <c r="F21" s="3" t="str">
        <f t="shared" si="0"/>
        <v>- Con bitume modificato soft per metro cubo reso e per spessore superiore a cm 6</v>
      </c>
      <c r="G21" s="2" t="str">
        <f>STIMA!G21</f>
        <v>CORPO</v>
      </c>
      <c r="H21" s="2" t="str">
        <f>STIMA!H21</f>
        <v>SOVRASTRUTTURA</v>
      </c>
      <c r="I21" s="4">
        <f t="shared" si="7"/>
        <v>1</v>
      </c>
      <c r="J21" s="5">
        <f>IF(B47&gt;0,B6+B48,B6+B8*(2*(MAX(B27,B28))+B26))</f>
        <v>19.78</v>
      </c>
      <c r="K21" s="5">
        <f>B26</f>
        <v>0.06</v>
      </c>
      <c r="L21" s="5">
        <f t="shared" si="8"/>
        <v>1.1868000000000001</v>
      </c>
      <c r="M21" s="2" t="str">
        <f t="shared" si="1"/>
        <v>MC</v>
      </c>
      <c r="N21" s="6">
        <f t="shared" si="2"/>
        <v>152.34</v>
      </c>
      <c r="O21" s="7">
        <f t="shared" si="5"/>
        <v>180.79711200000003</v>
      </c>
      <c r="P21" s="13">
        <f t="shared" si="6"/>
        <v>4.0498439722175636E-2</v>
      </c>
    </row>
    <row r="22" spans="1:16" ht="15.75" thickBot="1" x14ac:dyDescent="0.3">
      <c r="A22" s="15" t="s">
        <v>49</v>
      </c>
      <c r="B22" s="27">
        <f>VLOOKUP($B$5,GEOMETRIA,HLOOKUP($A22,CNR!$A$1:$AX$2,2,FALSE),FALSE)</f>
        <v>1</v>
      </c>
      <c r="D22" s="2" t="s">
        <v>54</v>
      </c>
      <c r="E22" s="2" t="str">
        <f>STIMA!E22</f>
        <v>D.01.021.e</v>
      </c>
      <c r="F22" s="3" t="str">
        <f t="shared" si="0"/>
        <v>- Con bitume modificato hard per metro cubo reso e per spessore superiore a cm 3</v>
      </c>
      <c r="G22" s="2" t="str">
        <f>STIMA!G22</f>
        <v>CORPO</v>
      </c>
      <c r="H22" s="2" t="str">
        <f>STIMA!H22</f>
        <v>SOVRASTRUTTURA</v>
      </c>
      <c r="I22" s="4">
        <f t="shared" si="7"/>
        <v>1</v>
      </c>
      <c r="J22" s="5">
        <f>IF(B47&gt;0,B6+B48,B6+B8*B27)</f>
        <v>19.5</v>
      </c>
      <c r="K22" s="5">
        <f>B27</f>
        <v>0</v>
      </c>
      <c r="L22" s="5">
        <f t="shared" si="8"/>
        <v>0</v>
      </c>
      <c r="M22" s="2" t="str">
        <f t="shared" si="1"/>
        <v>MC</v>
      </c>
      <c r="N22" s="6">
        <f t="shared" si="2"/>
        <v>173.44</v>
      </c>
      <c r="O22" s="7">
        <f t="shared" si="5"/>
        <v>0</v>
      </c>
      <c r="P22" s="13">
        <f t="shared" si="6"/>
        <v>0</v>
      </c>
    </row>
    <row r="23" spans="1:16" x14ac:dyDescent="0.25">
      <c r="A23" s="76" t="s">
        <v>50</v>
      </c>
      <c r="B23" s="52">
        <f>VLOOKUP($B$5,GEOMETRIA,HLOOKUP($A23,CNR!$A$1:$AX$2,2,FALSE),FALSE)</f>
        <v>0.3</v>
      </c>
      <c r="D23" s="2" t="s">
        <v>55</v>
      </c>
      <c r="E23" s="2" t="str">
        <f>STIMA!E23</f>
        <v>D.01.036.a</v>
      </c>
      <c r="F23" s="3" t="str">
        <f t="shared" si="0"/>
        <v>- Con bitume modificato hard per uno spessore di cm 4</v>
      </c>
      <c r="G23" s="2" t="str">
        <f>STIMA!G23</f>
        <v>CORPO</v>
      </c>
      <c r="H23" s="2" t="str">
        <f>STIMA!H23</f>
        <v>SOVRASTRUTTURA</v>
      </c>
      <c r="I23" s="4">
        <f t="shared" si="7"/>
        <v>1</v>
      </c>
      <c r="J23" s="5">
        <f>IF(B47&gt;0,B6+B48,B6+B8*B28)</f>
        <v>19.579999999999998</v>
      </c>
      <c r="K23" s="12"/>
      <c r="L23" s="5">
        <f>IF(B28&gt;0,I23*J23,0)</f>
        <v>19.579999999999998</v>
      </c>
      <c r="M23" s="2" t="str">
        <f t="shared" si="1"/>
        <v>MQ</v>
      </c>
      <c r="N23" s="6">
        <f t="shared" si="2"/>
        <v>9.7799999999999994</v>
      </c>
      <c r="O23" s="7">
        <f t="shared" si="5"/>
        <v>191.49239999999998</v>
      </c>
      <c r="P23" s="13">
        <f t="shared" si="6"/>
        <v>4.2894177527873029E-2</v>
      </c>
    </row>
    <row r="24" spans="1:16" x14ac:dyDescent="0.25">
      <c r="A24" s="77" t="s">
        <v>51</v>
      </c>
      <c r="B24" s="54">
        <f>VLOOKUP($B$5,GEOMETRIA,HLOOKUP($A24,CNR!$A$1:$AX$2,2,FALSE),FALSE)</f>
        <v>0.15</v>
      </c>
      <c r="D24" s="2" t="s">
        <v>59</v>
      </c>
      <c r="E24" s="2" t="str">
        <f>STIMA!E24</f>
        <v>D.01.043.a</v>
      </c>
      <c r="F24" s="3" t="str">
        <f t="shared" si="0"/>
        <v>- In emulsione bituminosa non modificata</v>
      </c>
      <c r="G24" s="2" t="str">
        <f>STIMA!G24</f>
        <v>CORPO</v>
      </c>
      <c r="H24" s="2" t="str">
        <f>STIMA!H24</f>
        <v>SOVRASTRUTTURA</v>
      </c>
      <c r="I24" s="4">
        <f t="shared" si="7"/>
        <v>1</v>
      </c>
      <c r="J24" s="5">
        <f>J23</f>
        <v>19.579999999999998</v>
      </c>
      <c r="K24" s="12"/>
      <c r="L24" s="5">
        <f>L23</f>
        <v>19.579999999999998</v>
      </c>
      <c r="M24" s="2" t="str">
        <f t="shared" si="1"/>
        <v>MQ</v>
      </c>
      <c r="N24" s="6">
        <f t="shared" si="2"/>
        <v>0.8</v>
      </c>
      <c r="O24" s="7">
        <f t="shared" si="5"/>
        <v>15.664</v>
      </c>
      <c r="P24" s="13">
        <f t="shared" si="6"/>
        <v>3.5087261781491233E-3</v>
      </c>
    </row>
    <row r="25" spans="1:16" x14ac:dyDescent="0.25">
      <c r="A25" s="77" t="s">
        <v>52</v>
      </c>
      <c r="B25" s="54">
        <f>VLOOKUP($B$5,GEOMETRIA,HLOOKUP($A25,CNR!$A$1:$AX$2,2,FALSE),FALSE)</f>
        <v>0.12</v>
      </c>
      <c r="D25" s="55" t="s">
        <v>87</v>
      </c>
      <c r="E25" s="2" t="str">
        <f>STIMA!E25</f>
        <v>A.02.004.b</v>
      </c>
      <c r="F25" s="3" t="str">
        <f t="shared" si="0"/>
        <v>- Dai depositi dell'amministrazione</v>
      </c>
      <c r="G25" s="2" t="str">
        <f>STIMA!G25</f>
        <v>CORPO</v>
      </c>
      <c r="H25" s="2" t="str">
        <f>STIMA!H25</f>
        <v xml:space="preserve">MOVIMENTI DI MATERIE </v>
      </c>
      <c r="I25" s="4">
        <f t="shared" si="7"/>
        <v>1</v>
      </c>
      <c r="J25" s="5">
        <f>IF(B47&gt;0,ABS(B3)/COS(ATAN(B16))+B10,IF(B3&gt;0,(2*(B3-B29)/COS(ATAN(B16))+((B29+B11)*(B10+(B29+B11)*B16/2)-B29*B29/2)*2/B30+B9*B29/B30+(IF(B3&gt;B19,2*B18,0))+IF(B13&gt;0,((3.14*(B13/2-B6-B15)^2*B3)/B7/B30),0)),((K15+B29-B30)+(K16-B30))*2*+B17+B9*B29/B30+IF(B29-B3&gt;B19,2*B18,0)+2*B10/B30))</f>
        <v>43.396666666666668</v>
      </c>
      <c r="K25" s="5">
        <f>B30</f>
        <v>0.3</v>
      </c>
      <c r="L25" s="5">
        <f>I25*J25*K25</f>
        <v>13.019</v>
      </c>
      <c r="M25" s="2" t="str">
        <f t="shared" si="1"/>
        <v>MC</v>
      </c>
      <c r="N25" s="6">
        <f t="shared" si="2"/>
        <v>4.17</v>
      </c>
      <c r="O25" s="7">
        <f t="shared" si="5"/>
        <v>54.289229999999996</v>
      </c>
      <c r="P25" s="13">
        <f t="shared" si="6"/>
        <v>1.2160753478840573E-2</v>
      </c>
    </row>
    <row r="26" spans="1:16" x14ac:dyDescent="0.25">
      <c r="A26" s="77" t="s">
        <v>53</v>
      </c>
      <c r="B26" s="54">
        <f>VLOOKUP($B$5,GEOMETRIA,HLOOKUP($A26,CNR!$A$1:$AX$2,2,FALSE),FALSE)</f>
        <v>0.06</v>
      </c>
      <c r="D26" s="2" t="s">
        <v>69</v>
      </c>
      <c r="E26" s="2" t="str">
        <f>STIMA!E26</f>
        <v>A.02.007.d</v>
      </c>
      <c r="F26" s="3" t="str">
        <f>IF(E26="","",VLOOKUP(E26,EPU,2,FALSE))</f>
        <v>- Compresa configurazione delle scarpate e profilatura dei cigli</v>
      </c>
      <c r="G26" s="2" t="str">
        <f>STIMA!G26</f>
        <v>CORPO</v>
      </c>
      <c r="H26" s="2" t="str">
        <f>STIMA!H26</f>
        <v xml:space="preserve">MOVIMENTI DI MATERIE </v>
      </c>
      <c r="I26" s="48" t="s">
        <v>85</v>
      </c>
      <c r="J26" s="49"/>
      <c r="K26" s="50"/>
      <c r="L26" s="5">
        <f>L25</f>
        <v>13.019</v>
      </c>
      <c r="M26" s="2" t="str">
        <f t="shared" si="1"/>
        <v>MC</v>
      </c>
      <c r="N26" s="6">
        <f t="shared" si="2"/>
        <v>0.87</v>
      </c>
      <c r="O26" s="7">
        <f t="shared" si="5"/>
        <v>11.32653</v>
      </c>
      <c r="P26" s="13">
        <f t="shared" si="6"/>
        <v>2.5371356178876016E-3</v>
      </c>
    </row>
    <row r="27" spans="1:16" x14ac:dyDescent="0.25">
      <c r="A27" s="77" t="s">
        <v>54</v>
      </c>
      <c r="B27" s="54">
        <f>VLOOKUP($B$5,GEOMETRIA,HLOOKUP($A27,CNR!$A$1:$AX$2,2,FALSE),FALSE)</f>
        <v>0</v>
      </c>
      <c r="D27" s="55" t="s">
        <v>91</v>
      </c>
      <c r="E27" s="2" t="str">
        <f>STIMA!E27</f>
        <v>F.01.019.1.a</v>
      </c>
      <c r="F27" s="3" t="str">
        <f>IF(E27="","",VLOOKUP(E27,EPU,2,FALSE))</f>
        <v>- Con miscuglio di semi di prato</v>
      </c>
      <c r="G27" s="2" t="str">
        <f>STIMA!G27</f>
        <v>CORPO</v>
      </c>
      <c r="H27" s="2" t="str">
        <f>STIMA!H27</f>
        <v xml:space="preserve">MOVIMENTI DI MATERIE </v>
      </c>
      <c r="I27" s="4">
        <f>$B$7</f>
        <v>1</v>
      </c>
      <c r="J27" s="5">
        <f>IF(B47&gt;0,ABS(B3)/COS(ATAN(B16))+B10,IF(B3&gt;0,(2*(B3-B29)/COS(ATAN(B16))+((B29+B11)*(B10+(B29+B11)*B16/2)-B29*B29/2)*2/B30+B9*B29/B30+(IF(B3&gt;B19,2*B18,0))),((K15+B29-B30)+(K16-B30))*2*+B17+B9*B29/B30+IF(B29-B3&gt;B19,2*B18,0)+2*B10/B30))</f>
        <v>43.396666666666668</v>
      </c>
      <c r="K27" s="20"/>
      <c r="L27" s="5">
        <f t="shared" ref="L27:L34" si="9">I27*J27</f>
        <v>43.396666666666668</v>
      </c>
      <c r="M27" s="2" t="str">
        <f t="shared" si="1"/>
        <v>MQ</v>
      </c>
      <c r="N27" s="6">
        <f t="shared" si="2"/>
        <v>1.26</v>
      </c>
      <c r="O27" s="7">
        <f t="shared" si="5"/>
        <v>54.6798</v>
      </c>
      <c r="P27" s="13">
        <f t="shared" si="6"/>
        <v>1.2248240913940146E-2</v>
      </c>
    </row>
    <row r="28" spans="1:16" ht="15.75" thickBot="1" x14ac:dyDescent="0.3">
      <c r="A28" s="77" t="s">
        <v>55</v>
      </c>
      <c r="B28" s="54">
        <f>VLOOKUP($B$5,GEOMETRIA,HLOOKUP($A28,CNR!$A$1:$AX$2,2,FALSE),FALSE)</f>
        <v>0.04</v>
      </c>
      <c r="D28" s="2" t="s">
        <v>61</v>
      </c>
      <c r="E28" s="2" t="str">
        <f>STIMA!E28</f>
        <v>E.05.010.a</v>
      </c>
      <c r="F28" s="3" t="str">
        <f t="shared" si="0"/>
        <v>- Recinzione stradale di sicurezza di H nominale 1.20 m</v>
      </c>
      <c r="G28" s="2" t="str">
        <f>STIMA!G28</f>
        <v>CORPO</v>
      </c>
      <c r="H28" s="2" t="str">
        <f>STIMA!H28</f>
        <v>LAVORI DIVERSI</v>
      </c>
      <c r="I28" s="4">
        <f>IF(B22&gt;0,$B$7,0)</f>
        <v>1</v>
      </c>
      <c r="J28" s="5">
        <v>2</v>
      </c>
      <c r="K28" s="22"/>
      <c r="L28" s="5">
        <f t="shared" si="9"/>
        <v>2</v>
      </c>
      <c r="M28" s="2" t="str">
        <f t="shared" si="1"/>
        <v>ML</v>
      </c>
      <c r="N28" s="6">
        <f t="shared" si="2"/>
        <v>29.86</v>
      </c>
      <c r="O28" s="7">
        <f t="shared" si="5"/>
        <v>59.72</v>
      </c>
      <c r="P28" s="13">
        <f t="shared" si="6"/>
        <v>1.3377242553566499E-2</v>
      </c>
    </row>
    <row r="29" spans="1:16" ht="15.75" thickBot="1" x14ac:dyDescent="0.3">
      <c r="A29" s="78" t="s">
        <v>21</v>
      </c>
      <c r="B29" s="19">
        <f>VLOOKUP($B$5,GEOMETRIA,HLOOKUP($A29,CNR!$A$1:$AX$2,2,FALSE),FALSE)</f>
        <v>0.66999999999999993</v>
      </c>
      <c r="D29" s="55" t="s">
        <v>92</v>
      </c>
      <c r="E29" s="2" t="str">
        <f>STIMA!E29</f>
        <v>G.02.002.a</v>
      </c>
      <c r="F29" s="3" t="str">
        <f t="shared" si="0"/>
        <v>- Bordo laterale</v>
      </c>
      <c r="G29" s="2" t="str">
        <f>STIMA!G29</f>
        <v>CORPO</v>
      </c>
      <c r="H29" s="2" t="str">
        <f>STIMA!H29</f>
        <v xml:space="preserve">BARRIERE DI SICUREZZA </v>
      </c>
      <c r="I29" s="4">
        <f>$B$7+2*B14*(B13/2-B6)</f>
        <v>1</v>
      </c>
      <c r="J29" s="5">
        <f>IF($B$3&lt;1.5,0,B37)</f>
        <v>0</v>
      </c>
      <c r="K29" s="22"/>
      <c r="L29" s="5">
        <f t="shared" si="9"/>
        <v>0</v>
      </c>
      <c r="M29" s="2" t="str">
        <f t="shared" si="1"/>
        <v>ML</v>
      </c>
      <c r="N29" s="6">
        <f t="shared" si="2"/>
        <v>58.29</v>
      </c>
      <c r="O29" s="7">
        <f t="shared" si="5"/>
        <v>0</v>
      </c>
      <c r="P29" s="13">
        <f t="shared" si="6"/>
        <v>0</v>
      </c>
    </row>
    <row r="30" spans="1:16" x14ac:dyDescent="0.25">
      <c r="A30" s="1" t="s">
        <v>86</v>
      </c>
      <c r="B30" s="27">
        <f>VLOOKUP($B$5,GEOMETRIA,HLOOKUP($A30,CNR!$A$1:$AX$2,2,FALSE),FALSE)</f>
        <v>0.3</v>
      </c>
      <c r="D30" s="55" t="s">
        <v>80</v>
      </c>
      <c r="E30" s="2" t="str">
        <f>STIMA!E30</f>
        <v>G.02.003.a</v>
      </c>
      <c r="F30" s="3" t="str">
        <f t="shared" si="0"/>
        <v>- Bordo laterale nastro e paletti o muretto</v>
      </c>
      <c r="G30" s="2" t="str">
        <f>STIMA!G30</f>
        <v>CORPO</v>
      </c>
      <c r="H30" s="2" t="str">
        <f>STIMA!H30</f>
        <v xml:space="preserve">BARRIERE DI SICUREZZA </v>
      </c>
      <c r="I30" s="4">
        <f>$B$7+2*B14*(B13/2-B6)</f>
        <v>1</v>
      </c>
      <c r="J30" s="5">
        <f>IF($B$3&lt;1.5,0,B38)</f>
        <v>0</v>
      </c>
      <c r="K30" s="22"/>
      <c r="L30" s="5">
        <f t="shared" si="9"/>
        <v>0</v>
      </c>
      <c r="M30" s="2" t="str">
        <f t="shared" si="1"/>
        <v>ML</v>
      </c>
      <c r="N30" s="6">
        <f t="shared" si="2"/>
        <v>100.61</v>
      </c>
      <c r="O30" s="7">
        <f t="shared" si="5"/>
        <v>0</v>
      </c>
      <c r="P30" s="13">
        <f t="shared" si="6"/>
        <v>0</v>
      </c>
    </row>
    <row r="31" spans="1:16" x14ac:dyDescent="0.25">
      <c r="A31" s="1" t="s">
        <v>56</v>
      </c>
      <c r="B31" s="27">
        <f>VLOOKUP($B$5,GEOMETRIA,HLOOKUP($A31,CNR!$A$1:$AX$2,2,FALSE),FALSE)</f>
        <v>0.3</v>
      </c>
      <c r="D31" s="55" t="s">
        <v>99</v>
      </c>
      <c r="E31" s="2" t="str">
        <f>STIMA!E31</f>
        <v>G.02.004.a</v>
      </c>
      <c r="F31" s="3" t="str">
        <f t="shared" si="0"/>
        <v>- Bordo laterale nastro e paletti</v>
      </c>
      <c r="G31" s="2" t="str">
        <f>STIMA!G31</f>
        <v>CORPO</v>
      </c>
      <c r="H31" s="2" t="str">
        <f>STIMA!H31</f>
        <v xml:space="preserve">BARRIERE DI SICUREZZA </v>
      </c>
      <c r="I31" s="4">
        <f>$B$7+2*B14*(B13/2-B6)</f>
        <v>1</v>
      </c>
      <c r="J31" s="5">
        <f>IF($B$3&lt;1.5,0,B39)</f>
        <v>0</v>
      </c>
      <c r="K31" s="22"/>
      <c r="L31" s="5">
        <f t="shared" si="9"/>
        <v>0</v>
      </c>
      <c r="M31" s="2" t="str">
        <f t="shared" si="1"/>
        <v>ML</v>
      </c>
      <c r="N31" s="6">
        <f t="shared" si="2"/>
        <v>143.21</v>
      </c>
      <c r="O31" s="7">
        <f t="shared" si="5"/>
        <v>0</v>
      </c>
      <c r="P31" s="13">
        <f t="shared" si="6"/>
        <v>0</v>
      </c>
    </row>
    <row r="32" spans="1:16" x14ac:dyDescent="0.25">
      <c r="A32" s="1" t="s">
        <v>57</v>
      </c>
      <c r="B32" s="27">
        <f>VLOOKUP($B$5,GEOMETRIA,HLOOKUP($A32,CNR!$A$1:$AX$2,2,FALSE),FALSE)</f>
        <v>0.5</v>
      </c>
      <c r="D32" s="55" t="s">
        <v>100</v>
      </c>
      <c r="E32" s="2" t="str">
        <f>STIMA!E32</f>
        <v>G.02.005.b</v>
      </c>
      <c r="F32" s="3" t="str">
        <f t="shared" si="0"/>
        <v>- Bordo ponte nastro e paletti</v>
      </c>
      <c r="G32" s="2" t="str">
        <f>STIMA!G32</f>
        <v>CORPO</v>
      </c>
      <c r="H32" s="2" t="str">
        <f>STIMA!H32</f>
        <v xml:space="preserve">BARRIERE DI SICUREZZA </v>
      </c>
      <c r="I32" s="4">
        <f>$B$7+2*B14*(B13/2-B6)</f>
        <v>1</v>
      </c>
      <c r="J32" s="5">
        <f>IF($B$3&lt;1.5,0,B40)</f>
        <v>0</v>
      </c>
      <c r="K32" s="22"/>
      <c r="L32" s="5">
        <f t="shared" si="9"/>
        <v>0</v>
      </c>
      <c r="M32" s="2" t="str">
        <f t="shared" si="1"/>
        <v>ML</v>
      </c>
      <c r="N32" s="6">
        <f t="shared" si="2"/>
        <v>247.55</v>
      </c>
      <c r="O32" s="7">
        <f t="shared" si="5"/>
        <v>0</v>
      </c>
      <c r="P32" s="13">
        <f t="shared" si="6"/>
        <v>0</v>
      </c>
    </row>
    <row r="33" spans="1:17" x14ac:dyDescent="0.25">
      <c r="A33" s="1" t="s">
        <v>58</v>
      </c>
      <c r="B33" s="27">
        <f>VLOOKUP($B$5,GEOMETRIA,HLOOKUP($A33,CNR!$A$1:$AX$2,2,FALSE),FALSE)</f>
        <v>1</v>
      </c>
      <c r="D33" s="55" t="s">
        <v>101</v>
      </c>
      <c r="E33" s="2" t="str">
        <f>STIMA!E33</f>
        <v>G.02.005.a</v>
      </c>
      <c r="F33" s="3" t="str">
        <f t="shared" si="0"/>
        <v>- Spartitraffico monofilare</v>
      </c>
      <c r="G33" s="2" t="str">
        <f>STIMA!G33</f>
        <v>CORPO</v>
      </c>
      <c r="H33" s="2" t="str">
        <f>STIMA!H33</f>
        <v xml:space="preserve">BARRIERE DI SICUREZZA </v>
      </c>
      <c r="I33" s="4">
        <f>$B$7</f>
        <v>1</v>
      </c>
      <c r="J33" s="5">
        <f t="shared" ref="J33:J38" si="10">B41</f>
        <v>0</v>
      </c>
      <c r="K33" s="22"/>
      <c r="L33" s="5">
        <f t="shared" si="9"/>
        <v>0</v>
      </c>
      <c r="M33" s="2" t="str">
        <f t="shared" si="1"/>
        <v>ML</v>
      </c>
      <c r="N33" s="6">
        <f t="shared" si="2"/>
        <v>184.14</v>
      </c>
      <c r="O33" s="7">
        <f t="shared" si="5"/>
        <v>0</v>
      </c>
      <c r="P33" s="13">
        <f t="shared" si="6"/>
        <v>0</v>
      </c>
    </row>
    <row r="34" spans="1:17" x14ac:dyDescent="0.25">
      <c r="A34" s="1" t="s">
        <v>93</v>
      </c>
      <c r="B34" s="27">
        <f>VLOOKUP($B$5,GEOMETRIA,HLOOKUP($A34,CNR!$A$1:$AX$2,2,FALSE),FALSE)</f>
        <v>1</v>
      </c>
      <c r="D34" s="55" t="s">
        <v>103</v>
      </c>
      <c r="E34" s="2" t="str">
        <f>STIMA!E34</f>
        <v>G.02.015</v>
      </c>
      <c r="F34" s="3" t="str">
        <f t="shared" si="0"/>
        <v>MURETTO DEVIATORE RIGIDO REDIRETTIVO</v>
      </c>
      <c r="G34" s="2" t="str">
        <f>STIMA!G34</f>
        <v>CORPO</v>
      </c>
      <c r="H34" s="2" t="str">
        <f>STIMA!H34</f>
        <v xml:space="preserve">BARRIERE DI SICUREZZA </v>
      </c>
      <c r="I34" s="4">
        <f>$B$7</f>
        <v>1</v>
      </c>
      <c r="J34" s="5">
        <f t="shared" si="10"/>
        <v>1</v>
      </c>
      <c r="K34" s="22"/>
      <c r="L34" s="5">
        <f t="shared" si="9"/>
        <v>1</v>
      </c>
      <c r="M34" s="2" t="str">
        <f t="shared" si="1"/>
        <v>ML</v>
      </c>
      <c r="N34" s="6">
        <f t="shared" si="2"/>
        <v>104.41</v>
      </c>
      <c r="O34" s="7">
        <f t="shared" si="5"/>
        <v>104.41</v>
      </c>
      <c r="P34" s="13">
        <f t="shared" si="6"/>
        <v>2.3387774531444711E-2</v>
      </c>
    </row>
    <row r="35" spans="1:17" x14ac:dyDescent="0.25">
      <c r="A35" s="1" t="s">
        <v>70</v>
      </c>
      <c r="B35" s="27">
        <f>VLOOKUP($B$5,GEOMETRIA,HLOOKUP($A35,CNR!$A$1:$AX$2,2,FALSE),FALSE)</f>
        <v>1</v>
      </c>
      <c r="D35" s="55" t="s">
        <v>111</v>
      </c>
      <c r="E35" s="2" t="str">
        <f>STIMA!E35</f>
        <v>G.01.075</v>
      </c>
      <c r="F35" s="3" t="str">
        <f t="shared" si="0"/>
        <v>FORNITURA E POSA IN OPERA DI PARAPETTO SERIE PESANTE CON TUBI PASSANTI E PANNELLI MODULARI</v>
      </c>
      <c r="G35" s="2">
        <f>STIMA!G35</f>
        <v>0</v>
      </c>
      <c r="H35" s="2" t="str">
        <f>STIMA!H35</f>
        <v>LAVORI DIVERSI</v>
      </c>
      <c r="I35" s="4">
        <f>IF(B3&gt;0,$B$7,0)</f>
        <v>0</v>
      </c>
      <c r="J35" s="5">
        <f t="shared" si="10"/>
        <v>0</v>
      </c>
      <c r="K35" s="22"/>
      <c r="L35" s="5">
        <f>I35*J35</f>
        <v>0</v>
      </c>
      <c r="M35" s="2" t="str">
        <f t="shared" si="1"/>
        <v>ML</v>
      </c>
      <c r="N35" s="6">
        <f t="shared" si="2"/>
        <v>121.81</v>
      </c>
      <c r="O35" s="7">
        <f t="shared" si="5"/>
        <v>0</v>
      </c>
      <c r="P35" s="13">
        <f t="shared" si="6"/>
        <v>0</v>
      </c>
    </row>
    <row r="36" spans="1:17" x14ac:dyDescent="0.25">
      <c r="A36" s="1" t="s">
        <v>82</v>
      </c>
      <c r="B36" s="27">
        <f>VLOOKUP($B$5,GEOMETRIA,HLOOKUP($A36,CNR!$A$1:$AX$2,2,FALSE),FALSE)</f>
        <v>25</v>
      </c>
      <c r="D36" s="55" t="s">
        <v>98</v>
      </c>
      <c r="E36" s="2" t="str">
        <f>STIMA!E36</f>
        <v>H.01.003.a</v>
      </c>
      <c r="F36" s="3" t="str">
        <f t="shared" si="0"/>
        <v>- Per strisce continue e discontinue da centimetri 12</v>
      </c>
      <c r="G36" s="2" t="str">
        <f>STIMA!G36</f>
        <v>CORPO</v>
      </c>
      <c r="H36" s="2" t="str">
        <f>STIMA!H36</f>
        <v xml:space="preserve">SEGNALETICA ORIZZONTALE </v>
      </c>
      <c r="I36" s="4">
        <f>$B$7</f>
        <v>1</v>
      </c>
      <c r="J36" s="5">
        <f t="shared" si="10"/>
        <v>0</v>
      </c>
      <c r="K36" s="22"/>
      <c r="L36" s="5">
        <f>I36*J36</f>
        <v>0</v>
      </c>
      <c r="M36" s="2" t="str">
        <f t="shared" si="1"/>
        <v>ML</v>
      </c>
      <c r="N36" s="6">
        <f t="shared" si="2"/>
        <v>0.5</v>
      </c>
      <c r="O36" s="7">
        <f t="shared" ref="O36:O47" si="11">L36*N36</f>
        <v>0</v>
      </c>
      <c r="P36" s="13">
        <f t="shared" si="6"/>
        <v>0</v>
      </c>
    </row>
    <row r="37" spans="1:17" x14ac:dyDescent="0.25">
      <c r="A37" s="23" t="s">
        <v>92</v>
      </c>
      <c r="B37" s="27">
        <f>VLOOKUP($B$5,GEOMETRIA,HLOOKUP($A37,CNR!$A$1:$AX$2,2,FALSE),FALSE)</f>
        <v>0</v>
      </c>
      <c r="D37" s="2" t="s">
        <v>66</v>
      </c>
      <c r="E37" s="2" t="str">
        <f>STIMA!E37</f>
        <v>H.01.003.b</v>
      </c>
      <c r="F37" s="3" t="str">
        <f t="shared" si="0"/>
        <v>- Per strisce continue e discontinue da centimetri 15</v>
      </c>
      <c r="G37" s="2" t="str">
        <f>STIMA!G37</f>
        <v>CORPO</v>
      </c>
      <c r="H37" s="2" t="str">
        <f>STIMA!H37</f>
        <v xml:space="preserve">SEGNALETICA ORIZZONTALE </v>
      </c>
      <c r="I37" s="4">
        <f>$B$7</f>
        <v>1</v>
      </c>
      <c r="J37" s="5">
        <f t="shared" si="10"/>
        <v>2</v>
      </c>
      <c r="K37" s="22"/>
      <c r="L37" s="5">
        <f>I37*J37</f>
        <v>2</v>
      </c>
      <c r="M37" s="2" t="str">
        <f t="shared" si="1"/>
        <v>ML</v>
      </c>
      <c r="N37" s="6">
        <f t="shared" si="2"/>
        <v>0.55000000000000004</v>
      </c>
      <c r="O37" s="7">
        <f t="shared" si="11"/>
        <v>1.1000000000000001</v>
      </c>
      <c r="P37" s="13">
        <f t="shared" si="6"/>
        <v>2.4639931026328117E-4</v>
      </c>
    </row>
    <row r="38" spans="1:17" x14ac:dyDescent="0.25">
      <c r="A38" s="23" t="s">
        <v>80</v>
      </c>
      <c r="B38" s="27">
        <f>VLOOKUP($B$5,GEOMETRIA,HLOOKUP($A38,CNR!$A$1:$AX$2,2,FALSE),FALSE)</f>
        <v>0</v>
      </c>
      <c r="D38" s="2" t="s">
        <v>65</v>
      </c>
      <c r="E38" s="2" t="str">
        <f>STIMA!E38</f>
        <v>H.01.003.c</v>
      </c>
      <c r="F38" s="3" t="str">
        <f t="shared" si="0"/>
        <v>- Per strisce continue e discontinue da centimetri 25</v>
      </c>
      <c r="G38" s="2" t="str">
        <f>STIMA!G38</f>
        <v>CORPO</v>
      </c>
      <c r="H38" s="2" t="str">
        <f>STIMA!H38</f>
        <v xml:space="preserve">SEGNALETICA ORIZZONTALE </v>
      </c>
      <c r="I38" s="4">
        <f>$B$7</f>
        <v>1</v>
      </c>
      <c r="J38" s="5">
        <f t="shared" si="10"/>
        <v>4</v>
      </c>
      <c r="K38" s="22"/>
      <c r="L38" s="5">
        <f>I38*J38</f>
        <v>4</v>
      </c>
      <c r="M38" s="2" t="str">
        <f t="shared" si="1"/>
        <v>ML</v>
      </c>
      <c r="N38" s="6">
        <f t="shared" si="2"/>
        <v>0.71</v>
      </c>
      <c r="O38" s="7">
        <f t="shared" si="11"/>
        <v>2.84</v>
      </c>
      <c r="P38" s="13">
        <f t="shared" si="6"/>
        <v>6.361582192251986E-4</v>
      </c>
    </row>
    <row r="39" spans="1:17" x14ac:dyDescent="0.25">
      <c r="A39" s="23" t="s">
        <v>99</v>
      </c>
      <c r="B39" s="27">
        <f>VLOOKUP($B$5,GEOMETRIA,HLOOKUP($A39,CNR!$A$1:$AX$2,2,FALSE),FALSE)</f>
        <v>2</v>
      </c>
      <c r="D39" s="2" t="s">
        <v>62</v>
      </c>
      <c r="E39" s="2" t="str">
        <f>STIMA!E39</f>
        <v>I.02.001.a</v>
      </c>
      <c r="F39" s="3" t="str">
        <f t="shared" si="0"/>
        <v>- Di cm 50X50X20</v>
      </c>
      <c r="G39" s="2" t="str">
        <f>STIMA!G39</f>
        <v>CORPO</v>
      </c>
      <c r="H39" s="2" t="str">
        <f>STIMA!H39</f>
        <v>LAVORI DIVERSI</v>
      </c>
      <c r="I39" s="4">
        <f>$B$7</f>
        <v>1</v>
      </c>
      <c r="J39" s="5">
        <f>IF(AND(B36&gt;0,B3&gt;0),((B3+B11)/COS(ATAN(B16))*2+(IF(B3&gt;B19,2*B18,0))+2*B10+2*B20)/B36,0)</f>
        <v>0</v>
      </c>
      <c r="K39" s="22"/>
      <c r="L39" s="5">
        <f>I39*J39</f>
        <v>0</v>
      </c>
      <c r="M39" s="2" t="str">
        <f t="shared" si="1"/>
        <v>ML</v>
      </c>
      <c r="N39" s="6">
        <f t="shared" si="2"/>
        <v>19.73</v>
      </c>
      <c r="O39" s="7">
        <f t="shared" si="11"/>
        <v>0</v>
      </c>
      <c r="P39" s="13">
        <f t="shared" si="6"/>
        <v>0</v>
      </c>
    </row>
    <row r="40" spans="1:17" x14ac:dyDescent="0.25">
      <c r="A40" s="23" t="s">
        <v>100</v>
      </c>
      <c r="B40" s="27">
        <f>VLOOKUP($B$5,GEOMETRIA,HLOOKUP($A40,CNR!$A$1:$AX$2,2,FALSE),FALSE)</f>
        <v>0</v>
      </c>
      <c r="D40" s="55" t="s">
        <v>112</v>
      </c>
      <c r="E40" s="2" t="str">
        <f>STIMA!E40</f>
        <v>E.02.010.a</v>
      </c>
      <c r="F40" s="3" t="str">
        <f t="shared" si="0"/>
        <v>- Sezione di cm 15 x 25</v>
      </c>
      <c r="G40" s="2" t="str">
        <f>STIMA!G40</f>
        <v>CORPO</v>
      </c>
      <c r="H40" s="2" t="str">
        <f>STIMA!H40</f>
        <v>LAVORI DIVERSI</v>
      </c>
      <c r="I40" s="4">
        <f>IF(B13&gt;0,(B13/2-B6)*6.28+B14*2*B13/2,0)</f>
        <v>0</v>
      </c>
      <c r="J40" s="5"/>
      <c r="K40" s="22"/>
      <c r="L40" s="5">
        <f>I40</f>
        <v>0</v>
      </c>
      <c r="M40" s="2" t="str">
        <f t="shared" si="1"/>
        <v>ML</v>
      </c>
      <c r="N40" s="6">
        <f t="shared" si="2"/>
        <v>16.28</v>
      </c>
      <c r="O40" s="7">
        <f t="shared" si="11"/>
        <v>0</v>
      </c>
      <c r="P40" s="13">
        <f t="shared" si="6"/>
        <v>0</v>
      </c>
      <c r="Q40" s="57"/>
    </row>
    <row r="41" spans="1:17" x14ac:dyDescent="0.25">
      <c r="A41" s="23" t="s">
        <v>101</v>
      </c>
      <c r="B41" s="27">
        <f>VLOOKUP($B$5,GEOMETRIA,HLOOKUP($A41,CNR!$A$1:$AX$2,2,FALSE),FALSE)</f>
        <v>0</v>
      </c>
      <c r="D41" s="58" t="s">
        <v>107</v>
      </c>
      <c r="E41" s="2" t="str">
        <f>STIMA!E41</f>
        <v>E.02.035.b</v>
      </c>
      <c r="F41" s="3" t="str">
        <f t="shared" si="0"/>
        <v>- In letto di sabbia e cemento, dimensioni 10x10x12 cm</v>
      </c>
      <c r="G41" s="2" t="str">
        <f>STIMA!G41</f>
        <v>CORPO</v>
      </c>
      <c r="H41" s="2" t="str">
        <f>STIMA!H41</f>
        <v>LAVORI DIVERSI</v>
      </c>
      <c r="I41" s="4">
        <f>IF(B13&gt;0,(B13/2-B6-B15/2)*6.28,0)</f>
        <v>0</v>
      </c>
      <c r="J41" s="5">
        <f>IF(B13&gt;0,B15,0)</f>
        <v>0</v>
      </c>
      <c r="K41" s="22"/>
      <c r="L41" s="5">
        <f>I41*J41</f>
        <v>0</v>
      </c>
      <c r="M41" s="2" t="str">
        <f t="shared" si="1"/>
        <v>MQ</v>
      </c>
      <c r="N41" s="6">
        <f t="shared" si="2"/>
        <v>93.51</v>
      </c>
      <c r="O41" s="7">
        <f t="shared" si="11"/>
        <v>0</v>
      </c>
      <c r="P41" s="13">
        <f t="shared" si="6"/>
        <v>0</v>
      </c>
      <c r="Q41" s="57"/>
    </row>
    <row r="42" spans="1:17" x14ac:dyDescent="0.25">
      <c r="A42" s="23" t="s">
        <v>103</v>
      </c>
      <c r="B42" s="27">
        <f>VLOOKUP($B$5,GEOMETRIA,HLOOKUP($A42,CNR!$A$1:$AX$2,2,FALSE),FALSE)</f>
        <v>1</v>
      </c>
      <c r="D42" s="59" t="s">
        <v>63</v>
      </c>
      <c r="E42" s="2" t="str">
        <f>STIMA!E42</f>
        <v>E.02.025.a</v>
      </c>
      <c r="F42" s="3" t="str">
        <f t="shared" si="0"/>
        <v>- Dimensioni 30/35 x 50 x 200 cm</v>
      </c>
      <c r="G42" s="2" t="str">
        <f>STIMA!G42</f>
        <v>CORPO</v>
      </c>
      <c r="H42" s="2" t="str">
        <f>STIMA!H42</f>
        <v>LAVORI DIVERSI</v>
      </c>
      <c r="I42" s="4">
        <f>$B$7</f>
        <v>1</v>
      </c>
      <c r="J42" s="5">
        <f>IF(B3&gt;0,0,2)</f>
        <v>2</v>
      </c>
      <c r="K42" s="22"/>
      <c r="L42" s="5">
        <f>I42*J42</f>
        <v>2</v>
      </c>
      <c r="M42" s="2" t="str">
        <f t="shared" si="1"/>
        <v>ML</v>
      </c>
      <c r="N42" s="6">
        <f t="shared" si="2"/>
        <v>60.72</v>
      </c>
      <c r="O42" s="7">
        <f t="shared" si="11"/>
        <v>121.44</v>
      </c>
      <c r="P42" s="13">
        <f t="shared" si="6"/>
        <v>2.7202483853066239E-2</v>
      </c>
      <c r="Q42" s="57"/>
    </row>
    <row r="43" spans="1:17" x14ac:dyDescent="0.25">
      <c r="A43" s="23" t="s">
        <v>111</v>
      </c>
      <c r="B43" s="27">
        <f>VLOOKUP($B$5,GEOMETRIA,HLOOKUP($A43,CNR!$A$1:$AX$2,2,FALSE),FALSE)</f>
        <v>0</v>
      </c>
      <c r="D43" s="58" t="s">
        <v>106</v>
      </c>
      <c r="E43" s="2" t="str">
        <f>STIMA!E43</f>
        <v>E.02.020.b</v>
      </c>
      <c r="F43" s="3" t="str">
        <f t="shared" si="0"/>
        <v>- a sezione trapezoidale, dimensioni 50X40X25h</v>
      </c>
      <c r="G43" s="2" t="str">
        <f>STIMA!G43</f>
        <v>CORPO</v>
      </c>
      <c r="H43" s="2" t="str">
        <f>STIMA!H43</f>
        <v>LAVORI DIVERSI</v>
      </c>
      <c r="I43" s="4">
        <f>IF(B12&gt;0,$B$7,0)</f>
        <v>0</v>
      </c>
      <c r="J43" s="5">
        <f>IF(B12&gt;0,2,0)</f>
        <v>0</v>
      </c>
      <c r="K43" s="22"/>
      <c r="L43" s="5">
        <f>I43*J43</f>
        <v>0</v>
      </c>
      <c r="M43" s="2" t="str">
        <f t="shared" si="1"/>
        <v>ML</v>
      </c>
      <c r="N43" s="6">
        <f t="shared" si="2"/>
        <v>43.25</v>
      </c>
      <c r="O43" s="7">
        <f t="shared" si="11"/>
        <v>0</v>
      </c>
      <c r="P43" s="13">
        <f t="shared" si="6"/>
        <v>0</v>
      </c>
    </row>
    <row r="44" spans="1:17" x14ac:dyDescent="0.25">
      <c r="A44" s="23" t="s">
        <v>98</v>
      </c>
      <c r="B44" s="27">
        <f>VLOOKUP($B$5,GEOMETRIA,HLOOKUP($A44,CNR!$A$1:$AX$2,2,FALSE),FALSE)</f>
        <v>0</v>
      </c>
      <c r="D44" s="58" t="s">
        <v>113</v>
      </c>
      <c r="E44" s="2" t="str">
        <f>STIMA!E44</f>
        <v>B.03.035.b</v>
      </c>
      <c r="F44" s="3" t="str">
        <f t="shared" si="0"/>
        <v>- Classe di resistenza C28/35 (RCK&gt;=35 N/mmq)</v>
      </c>
      <c r="G44" s="2" t="str">
        <f>STIMA!G44</f>
        <v>CORPO</v>
      </c>
      <c r="H44" s="2" t="str">
        <f>STIMA!H44</f>
        <v>OPERE IN CLS (ESCLUSE FONDAZIONI INDIRETTE)</v>
      </c>
      <c r="I44" s="4">
        <f>IF(B12&gt;0,$B$7,0)</f>
        <v>0</v>
      </c>
      <c r="J44" s="5">
        <f>B12</f>
        <v>0</v>
      </c>
      <c r="K44" s="60">
        <f>IF(B12&gt;0,0.3,0)</f>
        <v>0</v>
      </c>
      <c r="L44" s="5">
        <f>I44*J44*K44</f>
        <v>0</v>
      </c>
      <c r="M44" s="2" t="str">
        <f t="shared" si="1"/>
        <v>MC</v>
      </c>
      <c r="N44" s="6">
        <f t="shared" si="2"/>
        <v>130.61000000000001</v>
      </c>
      <c r="O44" s="7">
        <f t="shared" si="11"/>
        <v>0</v>
      </c>
      <c r="P44" s="13">
        <f t="shared" si="6"/>
        <v>0</v>
      </c>
    </row>
    <row r="45" spans="1:17" x14ac:dyDescent="0.25">
      <c r="A45" s="23" t="s">
        <v>66</v>
      </c>
      <c r="B45" s="27">
        <f>VLOOKUP($B$5,GEOMETRIA,HLOOKUP($A45,CNR!$A$1:$AX$2,2,FALSE),FALSE)</f>
        <v>2</v>
      </c>
      <c r="D45" s="58" t="s">
        <v>114</v>
      </c>
      <c r="E45" s="2" t="str">
        <f>STIMA!E45</f>
        <v>B.05.030</v>
      </c>
      <c r="F45" s="3" t="str">
        <f t="shared" si="0"/>
        <v>ACCIAI E STRUTTURE IN ACCIAIO - IN BARRE TONDE B450C BARRE AD ADERENZA MIGLIORATA</v>
      </c>
      <c r="G45" s="2" t="str">
        <f>STIMA!G45</f>
        <v>CORPO</v>
      </c>
      <c r="H45" s="2" t="str">
        <f>STIMA!H45</f>
        <v>OPERE IN CLS (ESCLUSE FONDAZIONI INDIRETTE)</v>
      </c>
      <c r="I45" s="48" t="s">
        <v>85</v>
      </c>
      <c r="J45" s="50"/>
      <c r="K45" s="60">
        <f>IF(B12&gt;0,50,0)</f>
        <v>0</v>
      </c>
      <c r="L45" s="5">
        <f>L44*K45</f>
        <v>0</v>
      </c>
      <c r="M45" s="2" t="str">
        <f t="shared" si="1"/>
        <v>kG</v>
      </c>
      <c r="N45" s="6">
        <f t="shared" si="2"/>
        <v>1.26</v>
      </c>
      <c r="O45" s="7">
        <f t="shared" si="11"/>
        <v>0</v>
      </c>
      <c r="P45" s="13">
        <f t="shared" si="6"/>
        <v>0</v>
      </c>
    </row>
    <row r="46" spans="1:17" x14ac:dyDescent="0.25">
      <c r="A46" s="26" t="s">
        <v>65</v>
      </c>
      <c r="B46" s="27">
        <f>VLOOKUP($B$5,GEOMETRIA,HLOOKUP($A46,CNR!$A$1:$AX$2,2,FALSE),FALSE)</f>
        <v>4</v>
      </c>
      <c r="D46" s="58" t="s">
        <v>115</v>
      </c>
      <c r="E46" s="2" t="str">
        <f>STIMA!E46</f>
        <v>B.04.001</v>
      </c>
      <c r="F46" s="3" t="str">
        <f t="shared" si="0"/>
        <v>CASSEFORME PIANE ORIZZONTALI O VERTICALI PER CONGLOMERATI CEMENTIZI</v>
      </c>
      <c r="G46" s="2" t="str">
        <f>STIMA!G46</f>
        <v>CORPO</v>
      </c>
      <c r="H46" s="2" t="str">
        <f>STIMA!H46</f>
        <v>OPERE IN CLS (ESCLUSE FONDAZIONI INDIRETTE)</v>
      </c>
      <c r="I46" s="4">
        <f>IF(B12&gt;0,$B$7,0)</f>
        <v>0</v>
      </c>
      <c r="J46" s="5">
        <f>IF(B12&gt;0,2*0.3,0)</f>
        <v>0</v>
      </c>
      <c r="K46" s="22"/>
      <c r="L46" s="5">
        <f>I46*J46</f>
        <v>0</v>
      </c>
      <c r="M46" s="2" t="str">
        <f t="shared" si="1"/>
        <v>MQ</v>
      </c>
      <c r="N46" s="6">
        <f t="shared" si="2"/>
        <v>28.88</v>
      </c>
      <c r="O46" s="7">
        <f t="shared" si="11"/>
        <v>0</v>
      </c>
      <c r="P46" s="13">
        <f t="shared" si="6"/>
        <v>0</v>
      </c>
    </row>
    <row r="47" spans="1:17" x14ac:dyDescent="0.25">
      <c r="A47" s="1" t="s">
        <v>124</v>
      </c>
      <c r="B47" s="27">
        <f>VLOOKUP($B$5,GEOMETRIA,HLOOKUP($A47,CNR!$A$1:$AX$2,2,FALSE),FALSE)</f>
        <v>0</v>
      </c>
      <c r="D47" s="2" t="s">
        <v>70</v>
      </c>
      <c r="E47" s="2"/>
      <c r="F47" s="3" t="str">
        <f t="shared" si="0"/>
        <v/>
      </c>
      <c r="G47" s="2"/>
      <c r="H47" s="2"/>
      <c r="I47" s="4">
        <f>IF(B35=1,$B$7,0)</f>
        <v>1</v>
      </c>
      <c r="J47" s="5">
        <f>IF(B3&gt;0,(2*B10+B6+2*B12+B15+((B3+B11)*B16)*2+(IF(B3&gt;B19,2*B18,0))+2*B20+6*B21+2*B22+B9),B6+2*B10+2*B12+B15+(K15+K16)*2*B17+IF(B29-B3&gt;B19,2*B18,0)+2*B20+6*B21+2*B22+B9)</f>
        <v>63.84</v>
      </c>
      <c r="K47" s="12"/>
      <c r="L47" s="5">
        <f>I47*J47</f>
        <v>63.84</v>
      </c>
      <c r="M47" s="2" t="s">
        <v>35</v>
      </c>
      <c r="N47" s="6">
        <v>15</v>
      </c>
      <c r="O47" s="7">
        <f t="shared" si="11"/>
        <v>957.6</v>
      </c>
      <c r="P47" s="13">
        <f t="shared" si="6"/>
        <v>0.21450179955283458</v>
      </c>
    </row>
    <row r="48" spans="1:17" x14ac:dyDescent="0.25">
      <c r="A48" s="1" t="s">
        <v>150</v>
      </c>
      <c r="B48" s="27">
        <f>VLOOKUP($B$5,GEOMETRIA,HLOOKUP($A48,CNR!$A$1:$AX$2,2,FALSE),FALSE)</f>
        <v>0</v>
      </c>
      <c r="D48" s="58" t="s">
        <v>126</v>
      </c>
      <c r="E48" s="2" t="str">
        <f>STIMA!E48</f>
        <v>G.02.025.b</v>
      </c>
      <c r="F48" s="3" t="str">
        <f>IF(E48="","",VLOOKUP(E48,EPU,2,FALSE))</f>
        <v>- Laterale</v>
      </c>
      <c r="G48" s="2" t="str">
        <f>STIMA!G48</f>
        <v>CORPO</v>
      </c>
      <c r="H48" s="2" t="str">
        <f>STIMA!H48</f>
        <v xml:space="preserve">BARRIERE DI SICUREZZA </v>
      </c>
      <c r="I48" s="4">
        <f>IF(B49&gt;0,$B$7,0)</f>
        <v>0</v>
      </c>
      <c r="J48" s="5">
        <f>B47</f>
        <v>0</v>
      </c>
      <c r="K48" s="60"/>
      <c r="L48" s="5">
        <f>I48*J48</f>
        <v>0</v>
      </c>
      <c r="M48" s="2" t="str">
        <f>IF(E48="","",VLOOKUP(E48,EPU,3,FALSE))</f>
        <v>ML</v>
      </c>
      <c r="N48" s="6">
        <f>IF(E48="","",VLOOKUP(E48,EPU,4,FALSE))</f>
        <v>10.14</v>
      </c>
      <c r="O48" s="7">
        <f>L48*N48</f>
        <v>0</v>
      </c>
      <c r="P48" s="13">
        <f t="shared" si="6"/>
        <v>0</v>
      </c>
    </row>
    <row r="49" spans="1:16" x14ac:dyDescent="0.25">
      <c r="A49" s="1" t="s">
        <v>126</v>
      </c>
      <c r="B49" s="27">
        <f>VLOOKUP($B$5,GEOMETRIA,HLOOKUP($A49,CNR!$A$1:$AX$2,2,FALSE),FALSE)</f>
        <v>0</v>
      </c>
      <c r="D49" s="58" t="s">
        <v>125</v>
      </c>
      <c r="E49" s="2" t="str">
        <f>STIMA!E49</f>
        <v>A.02.001.e</v>
      </c>
      <c r="F49" s="3" t="str">
        <f>IF(E49="","",VLOOKUP(E49,EPU,2,FALSE))</f>
        <v>- Scarpate per ammorsamento nuovi rilevati</v>
      </c>
      <c r="G49" s="2" t="str">
        <f>STIMA!G49</f>
        <v>MISURA</v>
      </c>
      <c r="H49" s="2" t="str">
        <f>STIMA!H49</f>
        <v>BONIFICHE</v>
      </c>
      <c r="I49" s="4">
        <f>IF(B47&gt;0,$B$7,0)</f>
        <v>0</v>
      </c>
      <c r="J49" s="5">
        <f>IF(B47&gt;0,ABS(B3)/COS(ATAN(B16))*B47,0)</f>
        <v>0</v>
      </c>
      <c r="K49" s="60"/>
      <c r="L49" s="5">
        <f>I49*J49</f>
        <v>0</v>
      </c>
      <c r="M49" s="2" t="str">
        <f>IF(E49="","",VLOOKUP(E49,EPU,3,FALSE))</f>
        <v>MQ</v>
      </c>
      <c r="N49" s="6">
        <f>IF(E49="","",VLOOKUP(E49,EPU,4,FALSE))</f>
        <v>12.87</v>
      </c>
      <c r="O49" s="7">
        <f>L49*N49</f>
        <v>0</v>
      </c>
      <c r="P49" s="13">
        <f t="shared" si="6"/>
        <v>0</v>
      </c>
    </row>
    <row r="50" spans="1:16" x14ac:dyDescent="0.25">
      <c r="D50" s="58" t="s">
        <v>151</v>
      </c>
      <c r="E50" s="2" t="str">
        <f>STIMA!E50</f>
        <v>D.01.060</v>
      </c>
      <c r="F50" s="3" t="str">
        <f>IF(E50="","",VLOOKUP(E50,EPU,2,FALSE))</f>
        <v>TAGLIO DELLA PAVIMENTAZIONE IN CONGLOMERATO BITUMINOSO SU IMPALCATI</v>
      </c>
      <c r="G50" s="2" t="str">
        <f>STIMA!G50</f>
        <v>MISURA</v>
      </c>
      <c r="H50" s="2" t="str">
        <f>STIMA!H50</f>
        <v>DEMOLIZIONI</v>
      </c>
      <c r="I50" s="4">
        <f>IF(B47&gt;0,$B$7,0)</f>
        <v>0</v>
      </c>
      <c r="J50" s="5">
        <f>B47</f>
        <v>0</v>
      </c>
      <c r="K50" s="60"/>
      <c r="L50" s="5">
        <f>I50*J50</f>
        <v>0</v>
      </c>
      <c r="M50" s="2" t="str">
        <f>IF(E50="","",VLOOKUP(E50,EPU,3,FALSE))</f>
        <v>ML</v>
      </c>
      <c r="N50" s="6">
        <f>IF(E50="","",VLOOKUP(E50,EPU,4,FALSE))</f>
        <v>1.63</v>
      </c>
      <c r="O50" s="7">
        <f>L50*N50</f>
        <v>0</v>
      </c>
      <c r="P50" s="13">
        <f t="shared" si="6"/>
        <v>0</v>
      </c>
    </row>
    <row r="51" spans="1:16" x14ac:dyDescent="0.25">
      <c r="D51" s="58" t="s">
        <v>152</v>
      </c>
      <c r="E51" s="2" t="str">
        <f>STIMA!E51</f>
        <v>D.01.065</v>
      </c>
      <c r="F51" s="3" t="str">
        <f>IF(E51="","",VLOOKUP(E51,EPU,2,FALSE))</f>
        <v>SCARIFICA E/O DEMOLIZIONE PAVIMENTAZIONE SU IMPALCATI DI OPERE D'ARTE</v>
      </c>
      <c r="G51" s="2" t="str">
        <f>STIMA!G51</f>
        <v>MISURA</v>
      </c>
      <c r="H51" s="2" t="str">
        <f>STIMA!H51</f>
        <v>DEMOLIZIONI</v>
      </c>
      <c r="I51" s="4">
        <f>IF(B47&gt;0,$B$7,0)</f>
        <v>0</v>
      </c>
      <c r="J51" s="5">
        <f>B48*B47</f>
        <v>0</v>
      </c>
      <c r="K51" s="60">
        <f>B29*100</f>
        <v>67</v>
      </c>
      <c r="L51" s="5">
        <f>I51*J51*K51</f>
        <v>0</v>
      </c>
      <c r="M51" s="2" t="str">
        <f>IF(E51="","",VLOOKUP(E51,EPU,3,FALSE))</f>
        <v>MQxCM</v>
      </c>
      <c r="N51" s="6">
        <f>IF(E51="","",VLOOKUP(E51,EPU,4,FALSE))</f>
        <v>0.55000000000000004</v>
      </c>
      <c r="O51" s="7">
        <f>L51*N51</f>
        <v>0</v>
      </c>
      <c r="P51" s="13">
        <f t="shared" si="6"/>
        <v>0</v>
      </c>
    </row>
    <row r="52" spans="1:16" x14ac:dyDescent="0.25">
      <c r="D52" s="58" t="s">
        <v>153</v>
      </c>
      <c r="E52" s="2" t="str">
        <f>STIMA!E52</f>
        <v>D.01.052</v>
      </c>
      <c r="F52" s="3" t="str">
        <f>IF(E52="","",VLOOKUP(E52,EPU,2,FALSE))</f>
        <v>FRESATURA DI STRATI DI PAVIMENTAZIONE IN CONGLOMERATO BITUMINOSO</v>
      </c>
      <c r="G52" s="2" t="str">
        <f>STIMA!G52</f>
        <v>MISURA</v>
      </c>
      <c r="H52" s="2" t="str">
        <f>STIMA!H52</f>
        <v>DEMOLIZIONI</v>
      </c>
      <c r="I52" s="4">
        <f>IF(B47&gt;0,$B$7,0)</f>
        <v>0</v>
      </c>
      <c r="J52" s="5">
        <f>B48*B47</f>
        <v>0</v>
      </c>
      <c r="K52" s="60">
        <f>(MAX(B27:B28)+B26)*100</f>
        <v>10</v>
      </c>
      <c r="L52" s="5">
        <f>I52*J52*K52</f>
        <v>0</v>
      </c>
      <c r="M52" s="2" t="str">
        <f>IF(E52="","",VLOOKUP(E52,EPU,3,FALSE))</f>
        <v>MQxCM</v>
      </c>
      <c r="N52" s="6">
        <f>IF(E52="","",VLOOKUP(E52,EPU,4,FALSE))</f>
        <v>0.44</v>
      </c>
      <c r="O52" s="7">
        <f>L52*N52</f>
        <v>0</v>
      </c>
      <c r="P52" s="13">
        <f t="shared" si="6"/>
        <v>0</v>
      </c>
    </row>
    <row r="60" spans="1:16" ht="15.75" thickBot="1" x14ac:dyDescent="0.3"/>
    <row r="61" spans="1:16" ht="16.5" thickBot="1" x14ac:dyDescent="0.3">
      <c r="O61" s="61">
        <f>SUM(O2:O60)</f>
        <v>4464.2982110000003</v>
      </c>
      <c r="P61" s="62">
        <f>SUM(P2:P48)</f>
        <v>1.0000000000000002</v>
      </c>
    </row>
    <row r="62" spans="1:16" x14ac:dyDescent="0.25">
      <c r="P62" s="62">
        <f>MAX(P2:P47)</f>
        <v>0.36963911392253546</v>
      </c>
    </row>
    <row r="63" spans="1:16" x14ac:dyDescent="0.25">
      <c r="P63" s="63">
        <v>0.2</v>
      </c>
    </row>
    <row r="64" spans="1:16" x14ac:dyDescent="0.25">
      <c r="P64" s="63">
        <v>0.05</v>
      </c>
    </row>
    <row r="65533" spans="7:7" x14ac:dyDescent="0.25">
      <c r="G65533" s="64"/>
    </row>
  </sheetData>
  <dataValidations count="4">
    <dataValidation type="list" allowBlank="1" showInputMessage="1" showErrorMessage="1" sqref="G65533:G65536 G2:G52">
      <formula1>CM</formula1>
    </dataValidation>
    <dataValidation type="list" allowBlank="1" showInputMessage="1" showErrorMessage="1" sqref="B5">
      <formula1>TIPO</formula1>
    </dataValidation>
    <dataValidation type="list" allowBlank="1" showInputMessage="1" showErrorMessage="1" sqref="H2:H52">
      <formula1>CAT</formula1>
    </dataValidation>
    <dataValidation type="list" allowBlank="1" showInputMessage="1" showErrorMessage="1" sqref="E2:E52">
      <formula1>CODICE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5533"/>
  <sheetViews>
    <sheetView zoomScale="90" zoomScaleNormal="90" workbookViewId="0">
      <pane ySplit="1" topLeftCell="A11" activePane="bottomLeft" state="frozen"/>
      <selection activeCell="G47" sqref="G47:H47"/>
      <selection pane="bottomLeft" activeCell="J35" sqref="J35"/>
    </sheetView>
  </sheetViews>
  <sheetFormatPr defaultRowHeight="15" x14ac:dyDescent="0.25"/>
  <cols>
    <col min="1" max="1" width="23.5703125" style="1" customWidth="1"/>
    <col min="2" max="2" width="16.28515625" style="1" customWidth="1"/>
    <col min="3" max="3" width="2.85546875" style="1" customWidth="1"/>
    <col min="4" max="4" width="26" style="1" customWidth="1"/>
    <col min="5" max="5" width="12.140625" style="1" customWidth="1"/>
    <col min="6" max="7" width="2.5703125" style="1" customWidth="1"/>
    <col min="8" max="8" width="2" style="1" customWidth="1"/>
    <col min="9" max="9" width="6.7109375" style="1" customWidth="1"/>
    <col min="10" max="10" width="7.5703125" style="1" customWidth="1"/>
    <col min="11" max="11" width="6" style="1" customWidth="1"/>
    <col min="12" max="12" width="11" style="1" customWidth="1"/>
    <col min="13" max="13" width="9.140625" style="1" customWidth="1"/>
    <col min="14" max="14" width="10" style="1" customWidth="1"/>
    <col min="15" max="15" width="17.5703125" style="1" customWidth="1"/>
    <col min="16" max="16" width="9.140625" style="1" customWidth="1"/>
    <col min="17" max="17" width="6.28515625" style="1" customWidth="1"/>
    <col min="18" max="19" width="9.140625" style="1"/>
    <col min="20" max="20" width="13.7109375" style="1" customWidth="1"/>
    <col min="21" max="16384" width="9.140625" style="1"/>
  </cols>
  <sheetData>
    <row r="1" spans="1:27" ht="15.75" thickBot="1" x14ac:dyDescent="0.3">
      <c r="A1" s="73"/>
      <c r="B1" s="74"/>
      <c r="D1" s="70" t="s">
        <v>32</v>
      </c>
      <c r="E1" s="70" t="s">
        <v>0</v>
      </c>
      <c r="F1" s="70" t="s">
        <v>1</v>
      </c>
      <c r="G1" s="70" t="s">
        <v>6</v>
      </c>
      <c r="H1" s="70" t="s">
        <v>5</v>
      </c>
      <c r="I1" s="70" t="s">
        <v>2</v>
      </c>
      <c r="J1" s="70" t="s">
        <v>3</v>
      </c>
      <c r="K1" s="70" t="s">
        <v>4</v>
      </c>
      <c r="L1" s="70" t="s">
        <v>40</v>
      </c>
      <c r="M1" s="70" t="s">
        <v>41</v>
      </c>
      <c r="N1" s="70" t="s">
        <v>34</v>
      </c>
      <c r="O1" s="70" t="s">
        <v>42</v>
      </c>
      <c r="P1" s="71" t="s">
        <v>37</v>
      </c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</row>
    <row r="2" spans="1:27" ht="16.5" thickBot="1" x14ac:dyDescent="0.3">
      <c r="A2" s="75" t="s">
        <v>102</v>
      </c>
      <c r="B2" s="10">
        <f>O61</f>
        <v>4257.788211</v>
      </c>
      <c r="D2" s="2" t="s">
        <v>56</v>
      </c>
      <c r="E2" s="2" t="str">
        <f>STIMA!E2</f>
        <v>A.02.001.f</v>
      </c>
      <c r="F2" s="3" t="str">
        <f t="shared" ref="F2:F47" si="0">IF(E2="","",VLOOKUP(E2,EPU,2,FALSE))</f>
        <v>- Dei rilevati con materiale da cava A1/A3 - Profondità cm 30</v>
      </c>
      <c r="G2" s="2" t="str">
        <f>STIMA!G2</f>
        <v>CORPO</v>
      </c>
      <c r="H2" s="2" t="str">
        <f>STIMA!H2</f>
        <v xml:space="preserve">MOVIMENTI DI MATERIE </v>
      </c>
      <c r="I2" s="4">
        <f>$B$7</f>
        <v>1</v>
      </c>
      <c r="J2" s="5">
        <f>IF(B47&gt;0,B6,IF(B3&gt;0,(B6+2*B10+((B3+B11)*B16-B30/COS(ATAN(B16)))*2+(IF(B3&gt;B19,2*B18,0)))+B15+2*B12,0))</f>
        <v>0</v>
      </c>
      <c r="K2" s="22"/>
      <c r="L2" s="5">
        <f>I2*J2</f>
        <v>0</v>
      </c>
      <c r="M2" s="2" t="str">
        <f t="shared" ref="M2:M46" si="1">IF(E2="","",VLOOKUP(E2,EPU,3,FALSE))</f>
        <v>MQ</v>
      </c>
      <c r="N2" s="6">
        <f t="shared" ref="N2:N46" si="2">IF(E2="","",VLOOKUP(E2,EPU,4,FALSE))</f>
        <v>5.82</v>
      </c>
      <c r="O2" s="7">
        <f t="shared" ref="O2:O9" si="3">L2*N2</f>
        <v>0</v>
      </c>
      <c r="P2" s="8">
        <f t="shared" ref="P2:P9" si="4">O2/$O$61</f>
        <v>0</v>
      </c>
    </row>
    <row r="3" spans="1:27" ht="15.75" thickBot="1" x14ac:dyDescent="0.3">
      <c r="A3" s="75" t="s">
        <v>110</v>
      </c>
      <c r="B3" s="14">
        <f>STIMA!V25</f>
        <v>-10</v>
      </c>
      <c r="D3" s="2" t="s">
        <v>74</v>
      </c>
      <c r="E3" s="2" t="str">
        <f>STIMA!E3</f>
        <v>A.02.020.b</v>
      </c>
      <c r="F3" s="3" t="str">
        <f t="shared" si="0"/>
        <v>- Con uso di calce</v>
      </c>
      <c r="G3" s="2" t="str">
        <f>STIMA!G3</f>
        <v>CORPO</v>
      </c>
      <c r="H3" s="2" t="str">
        <f>STIMA!H3</f>
        <v xml:space="preserve">MOVIMENTI DI MATERIE </v>
      </c>
      <c r="I3" s="4">
        <f>IF(B34=1,$B$7,0)</f>
        <v>1</v>
      </c>
      <c r="J3" s="5">
        <f>IF(B47&gt;0,B6,IF(B3&gt;0,(B6+2*B10+((B3+B11)*B16-B30/COS(ATAN(B16)))*2+(IF(B3&gt;B19,2*B18,0)))+B15+B12,B6+2*B10+2*B12+B15))</f>
        <v>22</v>
      </c>
      <c r="K3" s="60">
        <v>0.3</v>
      </c>
      <c r="L3" s="5">
        <f>I3*J3*K3</f>
        <v>6.6</v>
      </c>
      <c r="M3" s="2" t="str">
        <f t="shared" si="1"/>
        <v>MC</v>
      </c>
      <c r="N3" s="6">
        <f t="shared" si="2"/>
        <v>5.9</v>
      </c>
      <c r="O3" s="7">
        <f t="shared" si="3"/>
        <v>38.94</v>
      </c>
      <c r="P3" s="13">
        <f t="shared" si="4"/>
        <v>9.1455934561043856E-3</v>
      </c>
    </row>
    <row r="4" spans="1:27" ht="15.75" thickBot="1" x14ac:dyDescent="0.3">
      <c r="A4" s="75" t="s">
        <v>109</v>
      </c>
      <c r="B4" s="14">
        <v>1</v>
      </c>
      <c r="D4" s="2" t="s">
        <v>71</v>
      </c>
      <c r="E4" s="2" t="str">
        <f>STIMA!E4</f>
        <v>A.01.001</v>
      </c>
      <c r="F4" s="3" t="str">
        <f t="shared" si="0"/>
        <v>SCAVO DI SBANCAMENTO IN MATERIE DI QUALSIASI NATURA</v>
      </c>
      <c r="G4" s="2" t="str">
        <f>STIMA!G4</f>
        <v>MISURA</v>
      </c>
      <c r="H4" s="2" t="str">
        <f>STIMA!H4</f>
        <v>BONIFICHE</v>
      </c>
      <c r="I4" s="4">
        <f>$B$7</f>
        <v>1</v>
      </c>
      <c r="J4" s="5">
        <f>J3</f>
        <v>22</v>
      </c>
      <c r="K4" s="5">
        <f>B32</f>
        <v>0.5</v>
      </c>
      <c r="L4" s="5">
        <f>I4*J4*K4</f>
        <v>11</v>
      </c>
      <c r="M4" s="2" t="str">
        <f t="shared" si="1"/>
        <v>MC</v>
      </c>
      <c r="N4" s="6">
        <f t="shared" si="2"/>
        <v>3.65</v>
      </c>
      <c r="O4" s="7">
        <f t="shared" si="3"/>
        <v>40.15</v>
      </c>
      <c r="P4" s="13">
        <f t="shared" si="4"/>
        <v>9.4297785634974603E-3</v>
      </c>
    </row>
    <row r="5" spans="1:27" ht="15.75" thickBot="1" x14ac:dyDescent="0.3">
      <c r="A5" s="17" t="s">
        <v>90</v>
      </c>
      <c r="B5" s="18" t="str">
        <f>STIMA!$B$5</f>
        <v>B.1</v>
      </c>
      <c r="D5" s="2" t="s">
        <v>72</v>
      </c>
      <c r="E5" s="2" t="str">
        <f>STIMA!E5</f>
        <v>A.02.003</v>
      </c>
      <c r="F5" s="3" t="str">
        <f t="shared" si="0"/>
        <v>FORNITURA MATERIALI PER RILEVATI DA CAVE CON DISTANZA &lt; 5 KM</v>
      </c>
      <c r="G5" s="2" t="str">
        <f>STIMA!G5</f>
        <v>MISURA</v>
      </c>
      <c r="H5" s="2" t="str">
        <f>STIMA!H5</f>
        <v>BONIFICHE</v>
      </c>
      <c r="I5" s="4">
        <f>$B$7</f>
        <v>1</v>
      </c>
      <c r="J5" s="5">
        <f>J4</f>
        <v>22</v>
      </c>
      <c r="K5" s="5">
        <f>K4</f>
        <v>0.5</v>
      </c>
      <c r="L5" s="5">
        <f>I5*J5*K5</f>
        <v>11</v>
      </c>
      <c r="M5" s="2" t="str">
        <f t="shared" si="1"/>
        <v>MC</v>
      </c>
      <c r="N5" s="6">
        <f t="shared" si="2"/>
        <v>15.83</v>
      </c>
      <c r="O5" s="7">
        <f t="shared" si="3"/>
        <v>174.13</v>
      </c>
      <c r="P5" s="13">
        <f t="shared" si="4"/>
        <v>4.0896820454839666E-2</v>
      </c>
    </row>
    <row r="6" spans="1:27" ht="15.75" thickBot="1" x14ac:dyDescent="0.3">
      <c r="A6" s="75" t="s">
        <v>97</v>
      </c>
      <c r="B6" s="19">
        <f>VLOOKUP($B$5,GEOMETRIA,HLOOKUP($A6,CNR!$A$1:$AX$2,2,FALSE),FALSE)</f>
        <v>19.5</v>
      </c>
      <c r="D6" s="2" t="s">
        <v>73</v>
      </c>
      <c r="E6" s="2" t="str">
        <f>STIMA!E6</f>
        <v>A.02.007.a</v>
      </c>
      <c r="F6" s="3" t="str">
        <f t="shared" si="0"/>
        <v>- Appartenenti ai gruppi A1, A2-4, A2-5, A3</v>
      </c>
      <c r="G6" s="2" t="str">
        <f>STIMA!G6</f>
        <v>MISURA</v>
      </c>
      <c r="H6" s="2" t="str">
        <f>STIMA!H6</f>
        <v>BONIFICHE</v>
      </c>
      <c r="I6" s="4">
        <f>$B$7</f>
        <v>1</v>
      </c>
      <c r="J6" s="5">
        <f>J5</f>
        <v>22</v>
      </c>
      <c r="K6" s="5">
        <f>K5</f>
        <v>0.5</v>
      </c>
      <c r="L6" s="5">
        <f>I6*J6*K6</f>
        <v>11</v>
      </c>
      <c r="M6" s="2" t="str">
        <f t="shared" si="1"/>
        <v>MC</v>
      </c>
      <c r="N6" s="6">
        <f t="shared" si="2"/>
        <v>1.7</v>
      </c>
      <c r="O6" s="7">
        <f t="shared" si="3"/>
        <v>18.7</v>
      </c>
      <c r="P6" s="13">
        <f t="shared" si="4"/>
        <v>4.3919516597111458E-3</v>
      </c>
    </row>
    <row r="7" spans="1:27" ht="15.75" thickBot="1" x14ac:dyDescent="0.3">
      <c r="A7" s="75" t="s">
        <v>116</v>
      </c>
      <c r="B7" s="21">
        <f>IF(B13=0,B4,(B13/2-B6/2)*6.28+B14*B13/2*0.75)</f>
        <v>1</v>
      </c>
      <c r="D7" s="2" t="s">
        <v>79</v>
      </c>
      <c r="E7" s="2" t="str">
        <f>STIMA!E7</f>
        <v>A.02.002.a</v>
      </c>
      <c r="F7" s="3" t="str">
        <f t="shared" si="0"/>
        <v>- Su terreni appartenenti ai gruppi A.1, A.2-4, A.2-5, A.3</v>
      </c>
      <c r="G7" s="2" t="str">
        <f>STIMA!G7</f>
        <v>CORPO</v>
      </c>
      <c r="H7" s="2" t="str">
        <f>STIMA!H7</f>
        <v xml:space="preserve">MOVIMENTI DI MATERIE </v>
      </c>
      <c r="I7" s="4">
        <f>$B$7</f>
        <v>1</v>
      </c>
      <c r="J7" s="5">
        <f>J2</f>
        <v>0</v>
      </c>
      <c r="K7" s="20"/>
      <c r="L7" s="5">
        <f>I7*J7</f>
        <v>0</v>
      </c>
      <c r="M7" s="2" t="str">
        <f t="shared" si="1"/>
        <v>MQ</v>
      </c>
      <c r="N7" s="6">
        <f t="shared" si="2"/>
        <v>0.43</v>
      </c>
      <c r="O7" s="7">
        <f t="shared" si="3"/>
        <v>0</v>
      </c>
      <c r="P7" s="13">
        <f t="shared" si="4"/>
        <v>0</v>
      </c>
    </row>
    <row r="8" spans="1:27" x14ac:dyDescent="0.25">
      <c r="A8" s="23" t="s">
        <v>96</v>
      </c>
      <c r="B8" s="24">
        <f>VLOOKUP($B$5,GEOMETRIA,HLOOKUP($A8,CNR!$A$1:$AX$2,2,FALSE),FALSE)</f>
        <v>2</v>
      </c>
      <c r="D8" s="2" t="s">
        <v>78</v>
      </c>
      <c r="E8" s="2" t="str">
        <f>STIMA!E8</f>
        <v>A.02.002.b</v>
      </c>
      <c r="F8" s="3" t="str">
        <f t="shared" si="0"/>
        <v>- Su terreni appartenenti ai gruppi A.4, A.2-6, A.2-7, A.5</v>
      </c>
      <c r="G8" s="2" t="str">
        <f>STIMA!G8</f>
        <v>CORPO</v>
      </c>
      <c r="H8" s="2" t="str">
        <f>STIMA!H8</f>
        <v xml:space="preserve">MOVIMENTI DI MATERIE </v>
      </c>
      <c r="I8" s="4">
        <f>$B$7</f>
        <v>1</v>
      </c>
      <c r="J8" s="5">
        <f>IF(B47&gt;0,B6,IF(B3&gt;0,0,B6+2*B10+2*B12+B15))</f>
        <v>22</v>
      </c>
      <c r="K8" s="22"/>
      <c r="L8" s="5">
        <f>I8*J8</f>
        <v>22</v>
      </c>
      <c r="M8" s="2" t="str">
        <f t="shared" si="1"/>
        <v>MQ</v>
      </c>
      <c r="N8" s="6">
        <f t="shared" si="2"/>
        <v>0.87</v>
      </c>
      <c r="O8" s="7">
        <f t="shared" si="3"/>
        <v>19.14</v>
      </c>
      <c r="P8" s="13">
        <f t="shared" si="4"/>
        <v>4.4952916987631725E-3</v>
      </c>
    </row>
    <row r="9" spans="1:27" x14ac:dyDescent="0.25">
      <c r="A9" s="26" t="s">
        <v>89</v>
      </c>
      <c r="B9" s="27">
        <f>VLOOKUP($B$5,GEOMETRIA,HLOOKUP($A9,CNR!$A$1:$AX$2,2,FALSE),FALSE)</f>
        <v>2.5</v>
      </c>
      <c r="D9" s="2" t="s">
        <v>58</v>
      </c>
      <c r="E9" s="2" t="str">
        <f>STIMA!E9</f>
        <v>E.01.031.b</v>
      </c>
      <c r="F9" s="3" t="str">
        <f t="shared" si="0"/>
        <v>- Resistenza a trazione(*) UNI EN ISO 10319 (kN/m)&gt;35 (kN/m)</v>
      </c>
      <c r="G9" s="2" t="str">
        <f>STIMA!G9</f>
        <v>CORPO</v>
      </c>
      <c r="H9" s="2" t="str">
        <f>STIMA!H9</f>
        <v xml:space="preserve">MOVIMENTI DI MATERIE </v>
      </c>
      <c r="I9" s="4">
        <f>IF(B33=1,$B$7,0)</f>
        <v>1</v>
      </c>
      <c r="J9" s="25">
        <f>IF(B3&gt;0,(B6+2*B10+((B3+B11)*B16-B30/COS(ATAN(B16)))*2+(IF(B3&gt;B19,2*B18,0))+2*(B31+B32+0.5))+2*B12+B15,B6+2*B10+2*B12+B15+2*(B31+B32+0.5))</f>
        <v>24.6</v>
      </c>
      <c r="K9" s="12"/>
      <c r="L9" s="5">
        <f>I9*J9</f>
        <v>24.6</v>
      </c>
      <c r="M9" s="2" t="str">
        <f t="shared" si="1"/>
        <v>MQ</v>
      </c>
      <c r="N9" s="6">
        <f t="shared" si="2"/>
        <v>1.63</v>
      </c>
      <c r="O9" s="7">
        <f t="shared" si="3"/>
        <v>40.097999999999999</v>
      </c>
      <c r="P9" s="13">
        <f t="shared" si="4"/>
        <v>9.4175656497913103E-3</v>
      </c>
    </row>
    <row r="10" spans="1:27" x14ac:dyDescent="0.25">
      <c r="A10" s="15" t="s">
        <v>44</v>
      </c>
      <c r="B10" s="27">
        <f>VLOOKUP($B$5,GEOMETRIA,HLOOKUP($A10,CNR!$A$1:$AX$2,2,FALSE),FALSE)</f>
        <v>1.25</v>
      </c>
      <c r="D10" s="2" t="s">
        <v>68</v>
      </c>
      <c r="E10" s="2"/>
      <c r="F10" s="29" t="str">
        <f t="shared" si="0"/>
        <v/>
      </c>
      <c r="G10" s="2"/>
      <c r="H10" s="2"/>
      <c r="I10" s="4">
        <f>$B$7</f>
        <v>1</v>
      </c>
      <c r="J10" s="5">
        <f>IF(B47&gt;0,B6+B10,IF(B3&gt;0,(B6+2*B10+2*B12+B15+B9+((B29+B11+(B3-B29-(IF((B3-B29)&gt;B19,B19,0)))/2)*B16-B30/COS(ATAN(B16)))*2),0))</f>
        <v>0</v>
      </c>
      <c r="K10" s="5">
        <f>IF(B3&gt;0,(IF(B3-B29&gt;B19,B3-B29-B19,B3-B29)),0)</f>
        <v>0</v>
      </c>
      <c r="L10" s="5">
        <f>I10*J10*K10</f>
        <v>0</v>
      </c>
      <c r="M10" s="28" t="str">
        <f t="shared" si="1"/>
        <v/>
      </c>
      <c r="N10" s="32" t="str">
        <f t="shared" si="2"/>
        <v/>
      </c>
      <c r="O10" s="33"/>
      <c r="P10" s="34"/>
    </row>
    <row r="11" spans="1:27" x14ac:dyDescent="0.25">
      <c r="A11" s="15" t="s">
        <v>81</v>
      </c>
      <c r="B11" s="27">
        <f>VLOOKUP($B$5,GEOMETRIA,HLOOKUP($A11,CNR!$A$1:$AX$2,2,FALSE),FALSE)</f>
        <v>0.1</v>
      </c>
      <c r="D11" s="2" t="s">
        <v>68</v>
      </c>
      <c r="E11" s="2"/>
      <c r="F11" s="36" t="str">
        <f>IF(E11="","",VLOOKUP(E11,EPU,2,FALSE))</f>
        <v/>
      </c>
      <c r="G11" s="2"/>
      <c r="H11" s="2"/>
      <c r="I11" s="4">
        <f>$B$7</f>
        <v>1</v>
      </c>
      <c r="J11" s="25">
        <f>IF(B47&gt;0,B6+B10+B18,IF(B3-B29&gt;B19,(B6+2*B10+2*B12+B15+B9+2*B18+((B3+B11-B19/2)*B16-B30/COS(ATAN(B16)))*2),0))</f>
        <v>0</v>
      </c>
      <c r="K11" s="5">
        <f>IF(B3-B29&gt;B19,B19,0)</f>
        <v>0</v>
      </c>
      <c r="L11" s="5">
        <f>I11*J11*K11</f>
        <v>0</v>
      </c>
      <c r="M11" s="35" t="str">
        <f>IF(E11="","",VLOOKUP(E11,EPU,3,FALSE))</f>
        <v/>
      </c>
      <c r="N11" s="39" t="str">
        <f>IF(E11="","",VLOOKUP(E11,EPU,4,FALSE))</f>
        <v/>
      </c>
      <c r="O11" s="40"/>
      <c r="P11" s="41"/>
    </row>
    <row r="12" spans="1:27" x14ac:dyDescent="0.25">
      <c r="A12" s="26" t="s">
        <v>94</v>
      </c>
      <c r="B12" s="27">
        <f>VLOOKUP($B$5,GEOMETRIA,HLOOKUP($A12,CNR!$A$1:$AX$2,2,FALSE),FALSE)</f>
        <v>0</v>
      </c>
      <c r="D12" s="2" t="s">
        <v>68</v>
      </c>
      <c r="E12" s="2" t="str">
        <f>STIMA!E12</f>
        <v>A.02.003</v>
      </c>
      <c r="F12" s="3" t="str">
        <f>IF(E12="","",VLOOKUP(E12,EPU,2,FALSE))</f>
        <v>FORNITURA MATERIALI PER RILEVATI DA CAVE CON DISTANZA &lt; 5 KM</v>
      </c>
      <c r="G12" s="2" t="str">
        <f>STIMA!G12</f>
        <v>CORPO</v>
      </c>
      <c r="H12" s="2" t="str">
        <f>STIMA!H12</f>
        <v xml:space="preserve">MOVIMENTI DI MATERIE </v>
      </c>
      <c r="I12" s="42" t="s">
        <v>85</v>
      </c>
      <c r="J12" s="43"/>
      <c r="K12" s="44"/>
      <c r="L12" s="5">
        <f>L10+L11</f>
        <v>0</v>
      </c>
      <c r="M12" s="2" t="str">
        <f>IF(E12="","",VLOOKUP(E12,EPU,3,FALSE))</f>
        <v>MC</v>
      </c>
      <c r="N12" s="6">
        <f>IF(E12="","",VLOOKUP(E12,EPU,4,FALSE))</f>
        <v>15.83</v>
      </c>
      <c r="O12" s="7">
        <f>L12*N12</f>
        <v>0</v>
      </c>
      <c r="P12" s="13">
        <f>O12/$O$61</f>
        <v>0</v>
      </c>
    </row>
    <row r="13" spans="1:27" x14ac:dyDescent="0.25">
      <c r="A13" s="23" t="s">
        <v>104</v>
      </c>
      <c r="B13" s="27">
        <f>VLOOKUP($B$5,GEOMETRIA,HLOOKUP($A13,CNR!$A$1:$AX$2,2,FALSE),FALSE)</f>
        <v>0</v>
      </c>
      <c r="D13" s="2" t="s">
        <v>67</v>
      </c>
      <c r="E13" s="2" t="str">
        <f>STIMA!E13</f>
        <v>A.02.007.d</v>
      </c>
      <c r="F13" s="3" t="str">
        <f t="shared" si="0"/>
        <v>- Compresa configurazione delle scarpate e profilatura dei cigli</v>
      </c>
      <c r="G13" s="2" t="str">
        <f>STIMA!G13</f>
        <v>CORPO</v>
      </c>
      <c r="H13" s="2" t="str">
        <f>STIMA!H13</f>
        <v xml:space="preserve">MOVIMENTI DI MATERIE </v>
      </c>
      <c r="I13" s="45" t="s">
        <v>85</v>
      </c>
      <c r="J13" s="46"/>
      <c r="K13" s="47"/>
      <c r="L13" s="5">
        <f>L12</f>
        <v>0</v>
      </c>
      <c r="M13" s="2" t="str">
        <f t="shared" si="1"/>
        <v>MC</v>
      </c>
      <c r="N13" s="6">
        <f t="shared" si="2"/>
        <v>0.87</v>
      </c>
      <c r="O13" s="7">
        <f>L13*N13</f>
        <v>0</v>
      </c>
      <c r="P13" s="13">
        <f>O13/$O$61</f>
        <v>0</v>
      </c>
    </row>
    <row r="14" spans="1:27" x14ac:dyDescent="0.25">
      <c r="A14" s="23" t="s">
        <v>105</v>
      </c>
      <c r="B14" s="27">
        <f>VLOOKUP($B$5,GEOMETRIA,HLOOKUP($A14,CNR!$A$1:$AX$2,2,FALSE),FALSE)</f>
        <v>0</v>
      </c>
      <c r="D14" s="2" t="s">
        <v>60</v>
      </c>
      <c r="E14" s="2" t="str">
        <f>STIMA!E14</f>
        <v>A.01.004</v>
      </c>
      <c r="F14" s="3" t="str">
        <f>IF(E14="","",VLOOKUP(E14,EPU,2,FALSE))</f>
        <v>SCAVO A SEZIONE RISTRETTA PER TRINCEE E BONIFICHE</v>
      </c>
      <c r="G14" s="2" t="str">
        <f>STIMA!G14</f>
        <v>CORPO</v>
      </c>
      <c r="H14" s="2" t="str">
        <f>STIMA!H14</f>
        <v xml:space="preserve">MOVIMENTI DI MATERIE </v>
      </c>
      <c r="I14" s="4">
        <f>$B$7</f>
        <v>1</v>
      </c>
      <c r="J14" s="5">
        <f>2*(B21+B21)</f>
        <v>4</v>
      </c>
      <c r="K14" s="5">
        <f>B21</f>
        <v>1</v>
      </c>
      <c r="L14" s="5">
        <f>I14*J14*K14</f>
        <v>4</v>
      </c>
      <c r="M14" s="2" t="str">
        <f>IF(E14="","",VLOOKUP(E14,EPU,3,FALSE))</f>
        <v>MC</v>
      </c>
      <c r="N14" s="6">
        <f>IF(E14="","",VLOOKUP(E14,EPU,4,FALSE))</f>
        <v>11.13</v>
      </c>
      <c r="O14" s="7">
        <f>L14*N14</f>
        <v>44.52</v>
      </c>
      <c r="P14" s="13">
        <f>O14/$O$61</f>
        <v>1.0456133042264183E-2</v>
      </c>
    </row>
    <row r="15" spans="1:27" x14ac:dyDescent="0.25">
      <c r="A15" s="26" t="s">
        <v>95</v>
      </c>
      <c r="B15" s="27">
        <f>VLOOKUP($B$5,GEOMETRIA,HLOOKUP($A15,CNR!$A$1:$AX$2,2,FALSE),FALSE)</f>
        <v>0</v>
      </c>
      <c r="D15" s="2" t="s">
        <v>64</v>
      </c>
      <c r="E15" s="2"/>
      <c r="F15" s="29"/>
      <c r="G15" s="2"/>
      <c r="H15" s="2"/>
      <c r="I15" s="4">
        <f>$B$7</f>
        <v>1</v>
      </c>
      <c r="J15" s="5">
        <f>IF(B47&gt;0,B6+B10,IF(B3+B29&lt;0,(B6+2*B10+2*B12+B15+B9+K15*B17),0))</f>
        <v>30.17</v>
      </c>
      <c r="K15" s="5">
        <f>IF(B3&lt;0,(IF(B29-B3&gt;B19,-B3+B29-B19,-B3+B29)),0)</f>
        <v>5.67</v>
      </c>
      <c r="L15" s="5">
        <f>I15*J15*K15</f>
        <v>171.06390000000002</v>
      </c>
      <c r="M15" s="28" t="str">
        <f>IF(E15="","",VLOOKUP(E15,EPU,3,FALSE))</f>
        <v/>
      </c>
      <c r="N15" s="32" t="str">
        <f>IF(E15="","",VLOOKUP(E15,EPU,4,FALSE))</f>
        <v/>
      </c>
      <c r="O15" s="33"/>
      <c r="P15" s="34"/>
    </row>
    <row r="16" spans="1:27" x14ac:dyDescent="0.25">
      <c r="A16" s="15" t="s">
        <v>45</v>
      </c>
      <c r="B16" s="27">
        <f>VLOOKUP($B$5,GEOMETRIA,HLOOKUP($A16,CNR!$A$1:$AX$2,2,FALSE),FALSE)</f>
        <v>1.5</v>
      </c>
      <c r="D16" s="2" t="s">
        <v>64</v>
      </c>
      <c r="E16" s="2"/>
      <c r="F16" s="36"/>
      <c r="G16" s="2"/>
      <c r="H16" s="2"/>
      <c r="I16" s="4">
        <f>$B$7</f>
        <v>1</v>
      </c>
      <c r="J16" s="5">
        <f>IF(B47&gt;0,B6+B10+B18,IF(K16&gt;0,(B6+2*B10+2*B12+B15+B9+2*K15*B17+K16*B17)+2*B18,0))</f>
        <v>46.84</v>
      </c>
      <c r="K16" s="5">
        <f>IF(B3&lt;0,(IF(B29-B3&gt;B19,B19,0)),0)</f>
        <v>5</v>
      </c>
      <c r="L16" s="5">
        <f>I16*J16*K16</f>
        <v>234.20000000000002</v>
      </c>
      <c r="M16" s="35" t="str">
        <f>IF(E16="","",VLOOKUP(E16,EPU,3,FALSE))</f>
        <v/>
      </c>
      <c r="N16" s="39" t="str">
        <f>IF(E16="","",VLOOKUP(E16,EPU,4,FALSE))</f>
        <v/>
      </c>
      <c r="O16" s="40"/>
      <c r="P16" s="41"/>
    </row>
    <row r="17" spans="1:16" x14ac:dyDescent="0.25">
      <c r="A17" s="15" t="s">
        <v>46</v>
      </c>
      <c r="B17" s="27">
        <f>VLOOKUP($B$5,GEOMETRIA,HLOOKUP($A17,CNR!$A$1:$AX$2,2,FALSE),FALSE)</f>
        <v>1</v>
      </c>
      <c r="D17" s="2" t="s">
        <v>64</v>
      </c>
      <c r="E17" s="2" t="str">
        <f>STIMA!E17</f>
        <v>A.01.001</v>
      </c>
      <c r="F17" s="3" t="str">
        <f>IF(E17="","",VLOOKUP(E17,EPU,2,FALSE))</f>
        <v>SCAVO DI SBANCAMENTO IN MATERIE DI QUALSIASI NATURA</v>
      </c>
      <c r="G17" s="2" t="str">
        <f>STIMA!G17</f>
        <v>CORPO</v>
      </c>
      <c r="H17" s="2" t="str">
        <f>STIMA!H17</f>
        <v xml:space="preserve">MOVIMENTI DI MATERIE </v>
      </c>
      <c r="I17" s="48" t="s">
        <v>85</v>
      </c>
      <c r="J17" s="49"/>
      <c r="K17" s="50"/>
      <c r="L17" s="5">
        <f>L15+L16</f>
        <v>405.26390000000004</v>
      </c>
      <c r="M17" s="2" t="str">
        <f>IF(E17="","",VLOOKUP(E17,EPU,3,FALSE))</f>
        <v>MC</v>
      </c>
      <c r="N17" s="6">
        <f>IF(E17="","",VLOOKUP(E17,EPU,4,FALSE))</f>
        <v>3.65</v>
      </c>
      <c r="O17" s="7">
        <f t="shared" ref="O17:O35" si="5">L17*N17</f>
        <v>1479.2132350000002</v>
      </c>
      <c r="P17" s="13">
        <f t="shared" ref="P17:P52" si="6">O17/$O$61</f>
        <v>0.34741353061630714</v>
      </c>
    </row>
    <row r="18" spans="1:16" x14ac:dyDescent="0.25">
      <c r="A18" s="23" t="s">
        <v>84</v>
      </c>
      <c r="B18" s="27">
        <f>VLOOKUP($B$5,GEOMETRIA,HLOOKUP($A18,CNR!$A$1:$AX$2,2,FALSE),FALSE)</f>
        <v>3</v>
      </c>
      <c r="D18" s="2" t="s">
        <v>50</v>
      </c>
      <c r="E18" s="2" t="str">
        <f>STIMA!E18</f>
        <v>D.01.001</v>
      </c>
      <c r="F18" s="3" t="str">
        <f t="shared" si="0"/>
        <v>FONDAZIONE STRADALE IN MISTO GRANULARE STABILIZZATO</v>
      </c>
      <c r="G18" s="2" t="str">
        <f>STIMA!G18</f>
        <v>CORPO</v>
      </c>
      <c r="H18" s="2" t="str">
        <f>STIMA!H18</f>
        <v>SOVRASTRUTTURA</v>
      </c>
      <c r="I18" s="4">
        <f t="shared" ref="I18:I25" si="7">$B$7</f>
        <v>1</v>
      </c>
      <c r="J18" s="5">
        <f>IF(B47&gt;0,B6+B48,B6+2*B12+B15+B8*(2*(MAX(B27,B28))+2*B26+2*B25+2*B24+B23))</f>
        <v>21.58</v>
      </c>
      <c r="K18" s="5">
        <f>B23</f>
        <v>0.3</v>
      </c>
      <c r="L18" s="5">
        <f t="shared" ref="L18:L22" si="8">I18*J18*K18</f>
        <v>6.4739999999999993</v>
      </c>
      <c r="M18" s="2" t="str">
        <f t="shared" si="1"/>
        <v>MC</v>
      </c>
      <c r="N18" s="6">
        <f t="shared" si="2"/>
        <v>31.05</v>
      </c>
      <c r="O18" s="7">
        <f t="shared" si="5"/>
        <v>201.01769999999999</v>
      </c>
      <c r="P18" s="13">
        <f t="shared" si="6"/>
        <v>4.7211765836701454E-2</v>
      </c>
    </row>
    <row r="19" spans="1:16" x14ac:dyDescent="0.25">
      <c r="A19" s="23" t="s">
        <v>83</v>
      </c>
      <c r="B19" s="27">
        <f>VLOOKUP($B$5,GEOMETRIA,HLOOKUP($A19,CNR!$A$1:$AX$2,2,FALSE),FALSE)</f>
        <v>5</v>
      </c>
      <c r="D19" s="2" t="s">
        <v>51</v>
      </c>
      <c r="E19" s="2" t="str">
        <f>STIMA!E19</f>
        <v>D.01.003</v>
      </c>
      <c r="F19" s="3" t="str">
        <f t="shared" si="0"/>
        <v>FONDAZIONE STRADALE IN MISTO CEMENTATO</v>
      </c>
      <c r="G19" s="2" t="str">
        <f>STIMA!G19</f>
        <v>CORPO</v>
      </c>
      <c r="H19" s="2" t="str">
        <f>STIMA!H19</f>
        <v>SOVRASTRUTTURA</v>
      </c>
      <c r="I19" s="4">
        <f t="shared" si="7"/>
        <v>1</v>
      </c>
      <c r="J19" s="5">
        <f>IF(B47&gt;0,B6+B48,B6+B8*(2*(MAX(B27,B28))+2*B26+2*B25+B24))</f>
        <v>20.68</v>
      </c>
      <c r="K19" s="5">
        <f>B24</f>
        <v>0.15</v>
      </c>
      <c r="L19" s="5">
        <f t="shared" si="8"/>
        <v>3.1019999999999999</v>
      </c>
      <c r="M19" s="2" t="str">
        <f t="shared" si="1"/>
        <v>MC</v>
      </c>
      <c r="N19" s="6">
        <f t="shared" si="2"/>
        <v>47.63</v>
      </c>
      <c r="O19" s="7">
        <f t="shared" si="5"/>
        <v>147.74825999999999</v>
      </c>
      <c r="P19" s="13">
        <f t="shared" si="6"/>
        <v>3.4700706723338706E-2</v>
      </c>
    </row>
    <row r="20" spans="1:16" x14ac:dyDescent="0.25">
      <c r="A20" s="15" t="s">
        <v>47</v>
      </c>
      <c r="B20" s="27">
        <f>VLOOKUP($B$5,GEOMETRIA,HLOOKUP($A20,CNR!$A$1:$AX$2,2,FALSE),FALSE)</f>
        <v>1</v>
      </c>
      <c r="D20" s="2" t="s">
        <v>52</v>
      </c>
      <c r="E20" s="2" t="str">
        <f>STIMA!E20</f>
        <v>D.01.005.c</v>
      </c>
      <c r="F20" s="3" t="str">
        <f t="shared" si="0"/>
        <v>- Con bitume modificato soft per metro cubo reso e per uno spessore superiore a cm 10</v>
      </c>
      <c r="G20" s="2" t="str">
        <f>STIMA!G20</f>
        <v>CORPO</v>
      </c>
      <c r="H20" s="2" t="str">
        <f>STIMA!H20</f>
        <v>SOVRASTRUTTURA</v>
      </c>
      <c r="I20" s="4">
        <f t="shared" si="7"/>
        <v>1</v>
      </c>
      <c r="J20" s="5">
        <f>IF(B47&gt;0,B6+B48,B6+B8*(2*(MAX(B27,B28))+2*B26+B25))</f>
        <v>20.14</v>
      </c>
      <c r="K20" s="5">
        <f>B25</f>
        <v>0.12</v>
      </c>
      <c r="L20" s="5">
        <f t="shared" si="8"/>
        <v>2.4167999999999998</v>
      </c>
      <c r="M20" s="2" t="str">
        <f t="shared" si="1"/>
        <v>MC</v>
      </c>
      <c r="N20" s="6">
        <f t="shared" si="2"/>
        <v>138.33000000000001</v>
      </c>
      <c r="O20" s="7">
        <f t="shared" si="5"/>
        <v>334.315944</v>
      </c>
      <c r="P20" s="13">
        <f t="shared" si="6"/>
        <v>7.8518687974261953E-2</v>
      </c>
    </row>
    <row r="21" spans="1:16" x14ac:dyDescent="0.25">
      <c r="A21" s="15" t="s">
        <v>48</v>
      </c>
      <c r="B21" s="27">
        <f>VLOOKUP($B$5,GEOMETRIA,HLOOKUP($A21,CNR!$A$1:$AX$2,2,FALSE),FALSE)</f>
        <v>1</v>
      </c>
      <c r="D21" s="2" t="s">
        <v>53</v>
      </c>
      <c r="E21" s="2" t="str">
        <f>STIMA!E21</f>
        <v>D.01.017.e</v>
      </c>
      <c r="F21" s="3" t="str">
        <f t="shared" si="0"/>
        <v>- Con bitume modificato soft per metro cubo reso e per spessore superiore a cm 6</v>
      </c>
      <c r="G21" s="2" t="str">
        <f>STIMA!G21</f>
        <v>CORPO</v>
      </c>
      <c r="H21" s="2" t="str">
        <f>STIMA!H21</f>
        <v>SOVRASTRUTTURA</v>
      </c>
      <c r="I21" s="4">
        <f t="shared" si="7"/>
        <v>1</v>
      </c>
      <c r="J21" s="5">
        <f>IF(B47&gt;0,B6+B48,B6+B8*(2*(MAX(B27,B28))+B26))</f>
        <v>19.78</v>
      </c>
      <c r="K21" s="5">
        <f>B26</f>
        <v>0.06</v>
      </c>
      <c r="L21" s="5">
        <f t="shared" si="8"/>
        <v>1.1868000000000001</v>
      </c>
      <c r="M21" s="2" t="str">
        <f t="shared" si="1"/>
        <v>MC</v>
      </c>
      <c r="N21" s="6">
        <f t="shared" si="2"/>
        <v>152.34</v>
      </c>
      <c r="O21" s="7">
        <f t="shared" si="5"/>
        <v>180.79711200000003</v>
      </c>
      <c r="P21" s="13">
        <f t="shared" si="6"/>
        <v>4.2462683214940213E-2</v>
      </c>
    </row>
    <row r="22" spans="1:16" ht="15.75" thickBot="1" x14ac:dyDescent="0.3">
      <c r="A22" s="15" t="s">
        <v>49</v>
      </c>
      <c r="B22" s="27">
        <f>VLOOKUP($B$5,GEOMETRIA,HLOOKUP($A22,CNR!$A$1:$AX$2,2,FALSE),FALSE)</f>
        <v>1</v>
      </c>
      <c r="D22" s="2" t="s">
        <v>54</v>
      </c>
      <c r="E22" s="2" t="str">
        <f>STIMA!E22</f>
        <v>D.01.021.e</v>
      </c>
      <c r="F22" s="3" t="str">
        <f t="shared" si="0"/>
        <v>- Con bitume modificato hard per metro cubo reso e per spessore superiore a cm 3</v>
      </c>
      <c r="G22" s="2" t="str">
        <f>STIMA!G22</f>
        <v>CORPO</v>
      </c>
      <c r="H22" s="2" t="str">
        <f>STIMA!H22</f>
        <v>SOVRASTRUTTURA</v>
      </c>
      <c r="I22" s="4">
        <f t="shared" si="7"/>
        <v>1</v>
      </c>
      <c r="J22" s="5">
        <f>IF(B47&gt;0,B6+B48,B6+B8*B27)</f>
        <v>19.5</v>
      </c>
      <c r="K22" s="5">
        <f>B27</f>
        <v>0</v>
      </c>
      <c r="L22" s="5">
        <f t="shared" si="8"/>
        <v>0</v>
      </c>
      <c r="M22" s="2" t="str">
        <f t="shared" si="1"/>
        <v>MC</v>
      </c>
      <c r="N22" s="6">
        <f t="shared" si="2"/>
        <v>173.44</v>
      </c>
      <c r="O22" s="7">
        <f t="shared" si="5"/>
        <v>0</v>
      </c>
      <c r="P22" s="13">
        <f t="shared" si="6"/>
        <v>0</v>
      </c>
    </row>
    <row r="23" spans="1:16" x14ac:dyDescent="0.25">
      <c r="A23" s="76" t="s">
        <v>50</v>
      </c>
      <c r="B23" s="52">
        <f>VLOOKUP($B$5,GEOMETRIA,HLOOKUP($A23,CNR!$A$1:$AX$2,2,FALSE),FALSE)</f>
        <v>0.3</v>
      </c>
      <c r="D23" s="2" t="s">
        <v>55</v>
      </c>
      <c r="E23" s="2" t="str">
        <f>STIMA!E23</f>
        <v>D.01.036.a</v>
      </c>
      <c r="F23" s="3" t="str">
        <f t="shared" si="0"/>
        <v>- Con bitume modificato hard per uno spessore di cm 4</v>
      </c>
      <c r="G23" s="2" t="str">
        <f>STIMA!G23</f>
        <v>CORPO</v>
      </c>
      <c r="H23" s="2" t="str">
        <f>STIMA!H23</f>
        <v>SOVRASTRUTTURA</v>
      </c>
      <c r="I23" s="4">
        <f t="shared" si="7"/>
        <v>1</v>
      </c>
      <c r="J23" s="5">
        <f>IF(B47&gt;0,B6+B48,B6+B8*B28)</f>
        <v>19.579999999999998</v>
      </c>
      <c r="K23" s="12"/>
      <c r="L23" s="5">
        <f>IF(B28&gt;0,I23*J23,0)</f>
        <v>19.579999999999998</v>
      </c>
      <c r="M23" s="2" t="str">
        <f t="shared" si="1"/>
        <v>MQ</v>
      </c>
      <c r="N23" s="6">
        <f t="shared" si="2"/>
        <v>9.7799999999999994</v>
      </c>
      <c r="O23" s="7">
        <f t="shared" si="5"/>
        <v>191.49239999999998</v>
      </c>
      <c r="P23" s="13">
        <f t="shared" si="6"/>
        <v>4.4974618395832645E-2</v>
      </c>
    </row>
    <row r="24" spans="1:16" x14ac:dyDescent="0.25">
      <c r="A24" s="77" t="s">
        <v>51</v>
      </c>
      <c r="B24" s="54">
        <f>VLOOKUP($B$5,GEOMETRIA,HLOOKUP($A24,CNR!$A$1:$AX$2,2,FALSE),FALSE)</f>
        <v>0.15</v>
      </c>
      <c r="D24" s="2" t="s">
        <v>59</v>
      </c>
      <c r="E24" s="2" t="str">
        <f>STIMA!E24</f>
        <v>D.01.043.a</v>
      </c>
      <c r="F24" s="3" t="str">
        <f t="shared" si="0"/>
        <v>- In emulsione bituminosa non modificata</v>
      </c>
      <c r="G24" s="2" t="str">
        <f>STIMA!G24</f>
        <v>CORPO</v>
      </c>
      <c r="H24" s="2" t="str">
        <f>STIMA!H24</f>
        <v>SOVRASTRUTTURA</v>
      </c>
      <c r="I24" s="4">
        <f t="shared" si="7"/>
        <v>1</v>
      </c>
      <c r="J24" s="5">
        <f>J23</f>
        <v>19.579999999999998</v>
      </c>
      <c r="K24" s="12"/>
      <c r="L24" s="5">
        <f>L23</f>
        <v>19.579999999999998</v>
      </c>
      <c r="M24" s="2" t="str">
        <f t="shared" si="1"/>
        <v>MQ</v>
      </c>
      <c r="N24" s="6">
        <f t="shared" si="2"/>
        <v>0.8</v>
      </c>
      <c r="O24" s="7">
        <f t="shared" si="5"/>
        <v>15.664</v>
      </c>
      <c r="P24" s="13">
        <f t="shared" si="6"/>
        <v>3.6789053902521597E-3</v>
      </c>
    </row>
    <row r="25" spans="1:16" x14ac:dyDescent="0.25">
      <c r="A25" s="77" t="s">
        <v>52</v>
      </c>
      <c r="B25" s="54">
        <f>VLOOKUP($B$5,GEOMETRIA,HLOOKUP($A25,CNR!$A$1:$AX$2,2,FALSE),FALSE)</f>
        <v>0.12</v>
      </c>
      <c r="D25" s="55" t="s">
        <v>87</v>
      </c>
      <c r="E25" s="2" t="str">
        <f>STIMA!E25</f>
        <v>A.02.004.b</v>
      </c>
      <c r="F25" s="3" t="str">
        <f t="shared" si="0"/>
        <v>- Dai depositi dell'amministrazione</v>
      </c>
      <c r="G25" s="2" t="str">
        <f>STIMA!G25</f>
        <v>CORPO</v>
      </c>
      <c r="H25" s="2" t="str">
        <f>STIMA!H25</f>
        <v xml:space="preserve">MOVIMENTI DI MATERIE </v>
      </c>
      <c r="I25" s="4">
        <f t="shared" si="7"/>
        <v>1</v>
      </c>
      <c r="J25" s="5">
        <f>IF(B47&gt;0,ABS(B3)/COS(ATAN(B16))+B10,IF(B3&gt;0,(2*(B3-B29)/COS(ATAN(B16))+((B29+B11)*(B10+(B29+B11)*B16/2)-B29*B29/2)*2/B30+B9*B29/B30+(IF(B3&gt;B19,2*B18,0))+IF(B13&gt;0,((3.14*(B13/2-B6-B15)^2*B3)/B7/B30),0)),((K15+B29-B30)+(K16-B30))*2*+B17+B9*B29/B30+IF(B29-B3&gt;B19,2*B18,0)+2*B10/B30))</f>
        <v>41.396666666666668</v>
      </c>
      <c r="K25" s="5">
        <f>B30</f>
        <v>0.3</v>
      </c>
      <c r="L25" s="5">
        <f>I25*J25*K25</f>
        <v>12.419</v>
      </c>
      <c r="M25" s="2" t="str">
        <f t="shared" si="1"/>
        <v>MC</v>
      </c>
      <c r="N25" s="6">
        <f t="shared" si="2"/>
        <v>4.17</v>
      </c>
      <c r="O25" s="7">
        <f t="shared" si="5"/>
        <v>51.787230000000001</v>
      </c>
      <c r="P25" s="13">
        <f t="shared" si="6"/>
        <v>1.2162941751355232E-2</v>
      </c>
    </row>
    <row r="26" spans="1:16" x14ac:dyDescent="0.25">
      <c r="A26" s="77" t="s">
        <v>53</v>
      </c>
      <c r="B26" s="54">
        <f>VLOOKUP($B$5,GEOMETRIA,HLOOKUP($A26,CNR!$A$1:$AX$2,2,FALSE),FALSE)</f>
        <v>0.06</v>
      </c>
      <c r="D26" s="2" t="s">
        <v>69</v>
      </c>
      <c r="E26" s="2" t="str">
        <f>STIMA!E26</f>
        <v>A.02.007.d</v>
      </c>
      <c r="F26" s="3" t="str">
        <f>IF(E26="","",VLOOKUP(E26,EPU,2,FALSE))</f>
        <v>- Compresa configurazione delle scarpate e profilatura dei cigli</v>
      </c>
      <c r="G26" s="2" t="str">
        <f>STIMA!G26</f>
        <v>CORPO</v>
      </c>
      <c r="H26" s="2" t="str">
        <f>STIMA!H26</f>
        <v xml:space="preserve">MOVIMENTI DI MATERIE </v>
      </c>
      <c r="I26" s="48" t="s">
        <v>85</v>
      </c>
      <c r="J26" s="49"/>
      <c r="K26" s="50"/>
      <c r="L26" s="5">
        <f>L25</f>
        <v>12.419</v>
      </c>
      <c r="M26" s="2" t="str">
        <f t="shared" si="1"/>
        <v>MC</v>
      </c>
      <c r="N26" s="6">
        <f t="shared" si="2"/>
        <v>0.87</v>
      </c>
      <c r="O26" s="7">
        <f t="shared" si="5"/>
        <v>10.80453</v>
      </c>
      <c r="P26" s="13">
        <f t="shared" si="6"/>
        <v>2.5375921639518109E-3</v>
      </c>
    </row>
    <row r="27" spans="1:16" x14ac:dyDescent="0.25">
      <c r="A27" s="77" t="s">
        <v>54</v>
      </c>
      <c r="B27" s="54">
        <f>VLOOKUP($B$5,GEOMETRIA,HLOOKUP($A27,CNR!$A$1:$AX$2,2,FALSE),FALSE)</f>
        <v>0</v>
      </c>
      <c r="D27" s="55" t="s">
        <v>91</v>
      </c>
      <c r="E27" s="2" t="str">
        <f>STIMA!E27</f>
        <v>F.01.019.1.a</v>
      </c>
      <c r="F27" s="3" t="str">
        <f>IF(E27="","",VLOOKUP(E27,EPU,2,FALSE))</f>
        <v>- Con miscuglio di semi di prato</v>
      </c>
      <c r="G27" s="2" t="str">
        <f>STIMA!G27</f>
        <v>CORPO</v>
      </c>
      <c r="H27" s="2" t="str">
        <f>STIMA!H27</f>
        <v xml:space="preserve">MOVIMENTI DI MATERIE </v>
      </c>
      <c r="I27" s="4">
        <f>$B$7</f>
        <v>1</v>
      </c>
      <c r="J27" s="5">
        <f>IF(B47&gt;0,ABS(B3)/COS(ATAN(B16))+B10,IF(B3&gt;0,(2*(B3-B29)/COS(ATAN(B16))+((B29+B11)*(B10+(B29+B11)*B16/2)-B29*B29/2)*2/B30+B9*B29/B30+(IF(B3&gt;B19,2*B18,0))),((K15+B29-B30)+(K16-B30))*2*+B17+B9*B29/B30+IF(B29-B3&gt;B19,2*B18,0)+2*B10/B30))</f>
        <v>41.396666666666668</v>
      </c>
      <c r="K27" s="20"/>
      <c r="L27" s="5">
        <f t="shared" ref="L27:L34" si="9">I27*J27</f>
        <v>41.396666666666668</v>
      </c>
      <c r="M27" s="2" t="str">
        <f t="shared" si="1"/>
        <v>MQ</v>
      </c>
      <c r="N27" s="6">
        <f t="shared" si="2"/>
        <v>1.26</v>
      </c>
      <c r="O27" s="7">
        <f t="shared" si="5"/>
        <v>52.159800000000004</v>
      </c>
      <c r="P27" s="13">
        <f t="shared" si="6"/>
        <v>1.2250444929422536E-2</v>
      </c>
    </row>
    <row r="28" spans="1:16" ht="15.75" thickBot="1" x14ac:dyDescent="0.3">
      <c r="A28" s="77" t="s">
        <v>55</v>
      </c>
      <c r="B28" s="54">
        <f>VLOOKUP($B$5,GEOMETRIA,HLOOKUP($A28,CNR!$A$1:$AX$2,2,FALSE),FALSE)</f>
        <v>0.04</v>
      </c>
      <c r="D28" s="2" t="s">
        <v>61</v>
      </c>
      <c r="E28" s="2" t="str">
        <f>STIMA!E28</f>
        <v>E.05.010.a</v>
      </c>
      <c r="F28" s="3" t="str">
        <f t="shared" si="0"/>
        <v>- Recinzione stradale di sicurezza di H nominale 1.20 m</v>
      </c>
      <c r="G28" s="2" t="str">
        <f>STIMA!G28</f>
        <v>CORPO</v>
      </c>
      <c r="H28" s="2" t="str">
        <f>STIMA!H28</f>
        <v>LAVORI DIVERSI</v>
      </c>
      <c r="I28" s="4">
        <f>IF(B22&gt;0,$B$7,0)</f>
        <v>1</v>
      </c>
      <c r="J28" s="5">
        <v>2</v>
      </c>
      <c r="K28" s="22"/>
      <c r="L28" s="5">
        <f t="shared" si="9"/>
        <v>2</v>
      </c>
      <c r="M28" s="2" t="str">
        <f t="shared" si="1"/>
        <v>ML</v>
      </c>
      <c r="N28" s="6">
        <f t="shared" si="2"/>
        <v>29.86</v>
      </c>
      <c r="O28" s="7">
        <f t="shared" si="5"/>
        <v>59.72</v>
      </c>
      <c r="P28" s="13">
        <f t="shared" si="6"/>
        <v>1.4026061664061477E-2</v>
      </c>
    </row>
    <row r="29" spans="1:16" ht="15.75" thickBot="1" x14ac:dyDescent="0.3">
      <c r="A29" s="78" t="s">
        <v>21</v>
      </c>
      <c r="B29" s="19">
        <f>VLOOKUP($B$5,GEOMETRIA,HLOOKUP($A29,CNR!$A$1:$AX$2,2,FALSE),FALSE)</f>
        <v>0.66999999999999993</v>
      </c>
      <c r="D29" s="55" t="s">
        <v>92</v>
      </c>
      <c r="E29" s="2" t="str">
        <f>STIMA!E29</f>
        <v>G.02.002.a</v>
      </c>
      <c r="F29" s="3" t="str">
        <f t="shared" si="0"/>
        <v>- Bordo laterale</v>
      </c>
      <c r="G29" s="2" t="str">
        <f>STIMA!G29</f>
        <v>CORPO</v>
      </c>
      <c r="H29" s="2" t="str">
        <f>STIMA!H29</f>
        <v xml:space="preserve">BARRIERE DI SICUREZZA </v>
      </c>
      <c r="I29" s="4">
        <f>$B$7+2*B14*(B13/2-B6)</f>
        <v>1</v>
      </c>
      <c r="J29" s="5">
        <f>IF($B$3&lt;1.5,0,B37)</f>
        <v>0</v>
      </c>
      <c r="K29" s="22"/>
      <c r="L29" s="5">
        <f t="shared" si="9"/>
        <v>0</v>
      </c>
      <c r="M29" s="2" t="str">
        <f t="shared" si="1"/>
        <v>ML</v>
      </c>
      <c r="N29" s="6">
        <f t="shared" si="2"/>
        <v>58.29</v>
      </c>
      <c r="O29" s="7">
        <f t="shared" si="5"/>
        <v>0</v>
      </c>
      <c r="P29" s="13">
        <f t="shared" si="6"/>
        <v>0</v>
      </c>
    </row>
    <row r="30" spans="1:16" x14ac:dyDescent="0.25">
      <c r="A30" s="1" t="s">
        <v>86</v>
      </c>
      <c r="B30" s="27">
        <f>VLOOKUP($B$5,GEOMETRIA,HLOOKUP($A30,CNR!$A$1:$AX$2,2,FALSE),FALSE)</f>
        <v>0.3</v>
      </c>
      <c r="D30" s="55" t="s">
        <v>80</v>
      </c>
      <c r="E30" s="2" t="str">
        <f>STIMA!E30</f>
        <v>G.02.003.a</v>
      </c>
      <c r="F30" s="3" t="str">
        <f t="shared" si="0"/>
        <v>- Bordo laterale nastro e paletti o muretto</v>
      </c>
      <c r="G30" s="2" t="str">
        <f>STIMA!G30</f>
        <v>CORPO</v>
      </c>
      <c r="H30" s="2" t="str">
        <f>STIMA!H30</f>
        <v xml:space="preserve">BARRIERE DI SICUREZZA </v>
      </c>
      <c r="I30" s="4">
        <f>$B$7+2*B14*(B13/2-B6)</f>
        <v>1</v>
      </c>
      <c r="J30" s="5">
        <f>IF($B$3&lt;1.5,0,B38)</f>
        <v>0</v>
      </c>
      <c r="K30" s="22"/>
      <c r="L30" s="5">
        <f t="shared" si="9"/>
        <v>0</v>
      </c>
      <c r="M30" s="2" t="str">
        <f t="shared" si="1"/>
        <v>ML</v>
      </c>
      <c r="N30" s="6">
        <f t="shared" si="2"/>
        <v>100.61</v>
      </c>
      <c r="O30" s="7">
        <f t="shared" si="5"/>
        <v>0</v>
      </c>
      <c r="P30" s="13">
        <f t="shared" si="6"/>
        <v>0</v>
      </c>
    </row>
    <row r="31" spans="1:16" x14ac:dyDescent="0.25">
      <c r="A31" s="1" t="s">
        <v>56</v>
      </c>
      <c r="B31" s="27">
        <f>VLOOKUP($B$5,GEOMETRIA,HLOOKUP($A31,CNR!$A$1:$AX$2,2,FALSE),FALSE)</f>
        <v>0.3</v>
      </c>
      <c r="D31" s="55" t="s">
        <v>99</v>
      </c>
      <c r="E31" s="2" t="str">
        <f>STIMA!E31</f>
        <v>G.02.004.a</v>
      </c>
      <c r="F31" s="3" t="str">
        <f t="shared" si="0"/>
        <v>- Bordo laterale nastro e paletti</v>
      </c>
      <c r="G31" s="2" t="str">
        <f>STIMA!G31</f>
        <v>CORPO</v>
      </c>
      <c r="H31" s="2" t="str">
        <f>STIMA!H31</f>
        <v xml:space="preserve">BARRIERE DI SICUREZZA </v>
      </c>
      <c r="I31" s="4">
        <f>$B$7+2*B14*(B13/2-B6)</f>
        <v>1</v>
      </c>
      <c r="J31" s="5">
        <f>IF($B$3&lt;1.5,0,B39)</f>
        <v>0</v>
      </c>
      <c r="K31" s="22"/>
      <c r="L31" s="5">
        <f t="shared" si="9"/>
        <v>0</v>
      </c>
      <c r="M31" s="2" t="str">
        <f t="shared" si="1"/>
        <v>ML</v>
      </c>
      <c r="N31" s="6">
        <f t="shared" si="2"/>
        <v>143.21</v>
      </c>
      <c r="O31" s="7">
        <f t="shared" si="5"/>
        <v>0</v>
      </c>
      <c r="P31" s="13">
        <f t="shared" si="6"/>
        <v>0</v>
      </c>
    </row>
    <row r="32" spans="1:16" x14ac:dyDescent="0.25">
      <c r="A32" s="1" t="s">
        <v>57</v>
      </c>
      <c r="B32" s="27">
        <f>VLOOKUP($B$5,GEOMETRIA,HLOOKUP($A32,CNR!$A$1:$AX$2,2,FALSE),FALSE)</f>
        <v>0.5</v>
      </c>
      <c r="D32" s="55" t="s">
        <v>100</v>
      </c>
      <c r="E32" s="2" t="str">
        <f>STIMA!E32</f>
        <v>G.02.005.b</v>
      </c>
      <c r="F32" s="3" t="str">
        <f t="shared" si="0"/>
        <v>- Bordo ponte nastro e paletti</v>
      </c>
      <c r="G32" s="2" t="str">
        <f>STIMA!G32</f>
        <v>CORPO</v>
      </c>
      <c r="H32" s="2" t="str">
        <f>STIMA!H32</f>
        <v xml:space="preserve">BARRIERE DI SICUREZZA </v>
      </c>
      <c r="I32" s="4">
        <f>$B$7+2*B14*(B13/2-B6)</f>
        <v>1</v>
      </c>
      <c r="J32" s="5">
        <f>IF($B$3&lt;1.5,0,B40)</f>
        <v>0</v>
      </c>
      <c r="K32" s="22"/>
      <c r="L32" s="5">
        <f t="shared" si="9"/>
        <v>0</v>
      </c>
      <c r="M32" s="2" t="str">
        <f t="shared" si="1"/>
        <v>ML</v>
      </c>
      <c r="N32" s="6">
        <f t="shared" si="2"/>
        <v>247.55</v>
      </c>
      <c r="O32" s="7">
        <f t="shared" si="5"/>
        <v>0</v>
      </c>
      <c r="P32" s="13">
        <f t="shared" si="6"/>
        <v>0</v>
      </c>
    </row>
    <row r="33" spans="1:17" x14ac:dyDescent="0.25">
      <c r="A33" s="1" t="s">
        <v>58</v>
      </c>
      <c r="B33" s="27">
        <f>VLOOKUP($B$5,GEOMETRIA,HLOOKUP($A33,CNR!$A$1:$AX$2,2,FALSE),FALSE)</f>
        <v>1</v>
      </c>
      <c r="D33" s="55" t="s">
        <v>101</v>
      </c>
      <c r="E33" s="2" t="str">
        <f>STIMA!E33</f>
        <v>G.02.005.a</v>
      </c>
      <c r="F33" s="3" t="str">
        <f t="shared" si="0"/>
        <v>- Spartitraffico monofilare</v>
      </c>
      <c r="G33" s="2" t="str">
        <f>STIMA!G33</f>
        <v>CORPO</v>
      </c>
      <c r="H33" s="2" t="str">
        <f>STIMA!H33</f>
        <v xml:space="preserve">BARRIERE DI SICUREZZA </v>
      </c>
      <c r="I33" s="4">
        <f>$B$7</f>
        <v>1</v>
      </c>
      <c r="J33" s="5">
        <f t="shared" ref="J33:J38" si="10">B41</f>
        <v>0</v>
      </c>
      <c r="K33" s="22"/>
      <c r="L33" s="5">
        <f t="shared" si="9"/>
        <v>0</v>
      </c>
      <c r="M33" s="2" t="str">
        <f t="shared" si="1"/>
        <v>ML</v>
      </c>
      <c r="N33" s="6">
        <f t="shared" si="2"/>
        <v>184.14</v>
      </c>
      <c r="O33" s="7">
        <f t="shared" si="5"/>
        <v>0</v>
      </c>
      <c r="P33" s="13">
        <f t="shared" si="6"/>
        <v>0</v>
      </c>
    </row>
    <row r="34" spans="1:17" x14ac:dyDescent="0.25">
      <c r="A34" s="1" t="s">
        <v>93</v>
      </c>
      <c r="B34" s="27">
        <f>VLOOKUP($B$5,GEOMETRIA,HLOOKUP($A34,CNR!$A$1:$AX$2,2,FALSE),FALSE)</f>
        <v>1</v>
      </c>
      <c r="D34" s="55" t="s">
        <v>103</v>
      </c>
      <c r="E34" s="2" t="str">
        <f>STIMA!E34</f>
        <v>G.02.015</v>
      </c>
      <c r="F34" s="3" t="str">
        <f t="shared" si="0"/>
        <v>MURETTO DEVIATORE RIGIDO REDIRETTIVO</v>
      </c>
      <c r="G34" s="2" t="str">
        <f>STIMA!G34</f>
        <v>CORPO</v>
      </c>
      <c r="H34" s="2" t="str">
        <f>STIMA!H34</f>
        <v xml:space="preserve">BARRIERE DI SICUREZZA </v>
      </c>
      <c r="I34" s="4">
        <f>$B$7</f>
        <v>1</v>
      </c>
      <c r="J34" s="5">
        <f t="shared" si="10"/>
        <v>1</v>
      </c>
      <c r="K34" s="22"/>
      <c r="L34" s="5">
        <f t="shared" si="9"/>
        <v>1</v>
      </c>
      <c r="M34" s="2" t="str">
        <f t="shared" si="1"/>
        <v>ML</v>
      </c>
      <c r="N34" s="6">
        <f t="shared" si="2"/>
        <v>104.41</v>
      </c>
      <c r="O34" s="7">
        <f t="shared" si="5"/>
        <v>104.41</v>
      </c>
      <c r="P34" s="13">
        <f t="shared" si="6"/>
        <v>2.4522121539595761E-2</v>
      </c>
    </row>
    <row r="35" spans="1:17" x14ac:dyDescent="0.25">
      <c r="A35" s="1" t="s">
        <v>70</v>
      </c>
      <c r="B35" s="27">
        <f>VLOOKUP($B$5,GEOMETRIA,HLOOKUP($A35,CNR!$A$1:$AX$2,2,FALSE),FALSE)</f>
        <v>1</v>
      </c>
      <c r="D35" s="55" t="s">
        <v>111</v>
      </c>
      <c r="E35" s="2" t="str">
        <f>STIMA!E35</f>
        <v>G.01.075</v>
      </c>
      <c r="F35" s="3" t="str">
        <f t="shared" si="0"/>
        <v>FORNITURA E POSA IN OPERA DI PARAPETTO SERIE PESANTE CON TUBI PASSANTI E PANNELLI MODULARI</v>
      </c>
      <c r="G35" s="2">
        <f>STIMA!G35</f>
        <v>0</v>
      </c>
      <c r="H35" s="2" t="str">
        <f>STIMA!H35</f>
        <v>LAVORI DIVERSI</v>
      </c>
      <c r="I35" s="4">
        <f>IF(B3&gt;0,$B$7,0)</f>
        <v>0</v>
      </c>
      <c r="J35" s="5">
        <f t="shared" si="10"/>
        <v>0</v>
      </c>
      <c r="K35" s="22"/>
      <c r="L35" s="5">
        <f>I35*J35</f>
        <v>0</v>
      </c>
      <c r="M35" s="2" t="str">
        <f t="shared" si="1"/>
        <v>ML</v>
      </c>
      <c r="N35" s="6">
        <f t="shared" si="2"/>
        <v>121.81</v>
      </c>
      <c r="O35" s="7">
        <f t="shared" si="5"/>
        <v>0</v>
      </c>
      <c r="P35" s="13">
        <f t="shared" si="6"/>
        <v>0</v>
      </c>
    </row>
    <row r="36" spans="1:17" x14ac:dyDescent="0.25">
      <c r="A36" s="1" t="s">
        <v>82</v>
      </c>
      <c r="B36" s="27">
        <f>VLOOKUP($B$5,GEOMETRIA,HLOOKUP($A36,CNR!$A$1:$AX$2,2,FALSE),FALSE)</f>
        <v>25</v>
      </c>
      <c r="D36" s="55" t="s">
        <v>98</v>
      </c>
      <c r="E36" s="2" t="str">
        <f>STIMA!E36</f>
        <v>H.01.003.a</v>
      </c>
      <c r="F36" s="3" t="str">
        <f t="shared" si="0"/>
        <v>- Per strisce continue e discontinue da centimetri 12</v>
      </c>
      <c r="G36" s="2" t="str">
        <f>STIMA!G36</f>
        <v>CORPO</v>
      </c>
      <c r="H36" s="2" t="str">
        <f>STIMA!H36</f>
        <v xml:space="preserve">SEGNALETICA ORIZZONTALE </v>
      </c>
      <c r="I36" s="4">
        <f>$B$7</f>
        <v>1</v>
      </c>
      <c r="J36" s="5">
        <f t="shared" si="10"/>
        <v>0</v>
      </c>
      <c r="K36" s="22"/>
      <c r="L36" s="5">
        <f>I36*J36</f>
        <v>0</v>
      </c>
      <c r="M36" s="2" t="str">
        <f t="shared" si="1"/>
        <v>ML</v>
      </c>
      <c r="N36" s="6">
        <f t="shared" si="2"/>
        <v>0.5</v>
      </c>
      <c r="O36" s="7">
        <f t="shared" ref="O36:O47" si="11">L36*N36</f>
        <v>0</v>
      </c>
      <c r="P36" s="13">
        <f t="shared" si="6"/>
        <v>0</v>
      </c>
    </row>
    <row r="37" spans="1:17" x14ac:dyDescent="0.25">
      <c r="A37" s="23" t="s">
        <v>92</v>
      </c>
      <c r="B37" s="27">
        <f>VLOOKUP($B$5,GEOMETRIA,HLOOKUP($A37,CNR!$A$1:$AX$2,2,FALSE),FALSE)</f>
        <v>0</v>
      </c>
      <c r="D37" s="2" t="s">
        <v>66</v>
      </c>
      <c r="E37" s="2" t="str">
        <f>STIMA!E37</f>
        <v>H.01.003.b</v>
      </c>
      <c r="F37" s="3" t="str">
        <f t="shared" si="0"/>
        <v>- Per strisce continue e discontinue da centimetri 15</v>
      </c>
      <c r="G37" s="2" t="str">
        <f>STIMA!G37</f>
        <v>CORPO</v>
      </c>
      <c r="H37" s="2" t="str">
        <f>STIMA!H37</f>
        <v xml:space="preserve">SEGNALETICA ORIZZONTALE </v>
      </c>
      <c r="I37" s="4">
        <f>$B$7</f>
        <v>1</v>
      </c>
      <c r="J37" s="5">
        <f t="shared" si="10"/>
        <v>2</v>
      </c>
      <c r="K37" s="22"/>
      <c r="L37" s="5">
        <f>I37*J37</f>
        <v>2</v>
      </c>
      <c r="M37" s="2" t="str">
        <f t="shared" si="1"/>
        <v>ML</v>
      </c>
      <c r="N37" s="6">
        <f t="shared" si="2"/>
        <v>0.55000000000000004</v>
      </c>
      <c r="O37" s="7">
        <f t="shared" si="11"/>
        <v>1.1000000000000001</v>
      </c>
      <c r="P37" s="13">
        <f t="shared" si="6"/>
        <v>2.5835009763006741E-4</v>
      </c>
    </row>
    <row r="38" spans="1:17" x14ac:dyDescent="0.25">
      <c r="A38" s="23" t="s">
        <v>80</v>
      </c>
      <c r="B38" s="27">
        <f>VLOOKUP($B$5,GEOMETRIA,HLOOKUP($A38,CNR!$A$1:$AX$2,2,FALSE),FALSE)</f>
        <v>0</v>
      </c>
      <c r="D38" s="2" t="s">
        <v>65</v>
      </c>
      <c r="E38" s="2" t="str">
        <f>STIMA!E38</f>
        <v>H.01.003.c</v>
      </c>
      <c r="F38" s="3" t="str">
        <f t="shared" si="0"/>
        <v>- Per strisce continue e discontinue da centimetri 25</v>
      </c>
      <c r="G38" s="2" t="str">
        <f>STIMA!G38</f>
        <v>CORPO</v>
      </c>
      <c r="H38" s="2" t="str">
        <f>STIMA!H38</f>
        <v xml:space="preserve">SEGNALETICA ORIZZONTALE </v>
      </c>
      <c r="I38" s="4">
        <f>$B$7</f>
        <v>1</v>
      </c>
      <c r="J38" s="5">
        <f t="shared" si="10"/>
        <v>4</v>
      </c>
      <c r="K38" s="22"/>
      <c r="L38" s="5">
        <f>I38*J38</f>
        <v>4</v>
      </c>
      <c r="M38" s="2" t="str">
        <f t="shared" si="1"/>
        <v>ML</v>
      </c>
      <c r="N38" s="6">
        <f t="shared" si="2"/>
        <v>0.71</v>
      </c>
      <c r="O38" s="7">
        <f t="shared" si="11"/>
        <v>2.84</v>
      </c>
      <c r="P38" s="13">
        <f t="shared" si="6"/>
        <v>6.6701297933581029E-4</v>
      </c>
    </row>
    <row r="39" spans="1:17" x14ac:dyDescent="0.25">
      <c r="A39" s="23" t="s">
        <v>99</v>
      </c>
      <c r="B39" s="27">
        <f>VLOOKUP($B$5,GEOMETRIA,HLOOKUP($A39,CNR!$A$1:$AX$2,2,FALSE),FALSE)</f>
        <v>2</v>
      </c>
      <c r="D39" s="2" t="s">
        <v>62</v>
      </c>
      <c r="E39" s="2" t="str">
        <f>STIMA!E39</f>
        <v>I.02.001.a</v>
      </c>
      <c r="F39" s="3" t="str">
        <f t="shared" si="0"/>
        <v>- Di cm 50X50X20</v>
      </c>
      <c r="G39" s="2" t="str">
        <f>STIMA!G39</f>
        <v>CORPO</v>
      </c>
      <c r="H39" s="2" t="str">
        <f>STIMA!H39</f>
        <v>LAVORI DIVERSI</v>
      </c>
      <c r="I39" s="4">
        <f>$B$7</f>
        <v>1</v>
      </c>
      <c r="J39" s="5">
        <f>IF(AND(B36&gt;0,B3&gt;0),((B3+B11)/COS(ATAN(B16))*2+(IF(B3&gt;B19,2*B18,0))+2*B10+2*B20)/B36,0)</f>
        <v>0</v>
      </c>
      <c r="K39" s="22"/>
      <c r="L39" s="5">
        <f>I39*J39</f>
        <v>0</v>
      </c>
      <c r="M39" s="2" t="str">
        <f t="shared" si="1"/>
        <v>ML</v>
      </c>
      <c r="N39" s="6">
        <f t="shared" si="2"/>
        <v>19.73</v>
      </c>
      <c r="O39" s="7">
        <f t="shared" si="11"/>
        <v>0</v>
      </c>
      <c r="P39" s="13">
        <f t="shared" si="6"/>
        <v>0</v>
      </c>
    </row>
    <row r="40" spans="1:17" x14ac:dyDescent="0.25">
      <c r="A40" s="23" t="s">
        <v>100</v>
      </c>
      <c r="B40" s="27">
        <f>VLOOKUP($B$5,GEOMETRIA,HLOOKUP($A40,CNR!$A$1:$AX$2,2,FALSE),FALSE)</f>
        <v>0</v>
      </c>
      <c r="D40" s="55" t="s">
        <v>112</v>
      </c>
      <c r="E40" s="2" t="str">
        <f>STIMA!E40</f>
        <v>E.02.010.a</v>
      </c>
      <c r="F40" s="3" t="str">
        <f t="shared" si="0"/>
        <v>- Sezione di cm 15 x 25</v>
      </c>
      <c r="G40" s="2" t="str">
        <f>STIMA!G40</f>
        <v>CORPO</v>
      </c>
      <c r="H40" s="2" t="str">
        <f>STIMA!H40</f>
        <v>LAVORI DIVERSI</v>
      </c>
      <c r="I40" s="4">
        <f>IF(B13&gt;0,(B13/2-B6)*6.28+B14*2*B13/2,0)</f>
        <v>0</v>
      </c>
      <c r="J40" s="5"/>
      <c r="K40" s="22"/>
      <c r="L40" s="5">
        <f>I40</f>
        <v>0</v>
      </c>
      <c r="M40" s="2" t="str">
        <f t="shared" si="1"/>
        <v>ML</v>
      </c>
      <c r="N40" s="6">
        <f t="shared" si="2"/>
        <v>16.28</v>
      </c>
      <c r="O40" s="7">
        <f t="shared" si="11"/>
        <v>0</v>
      </c>
      <c r="P40" s="13">
        <f t="shared" si="6"/>
        <v>0</v>
      </c>
      <c r="Q40" s="57"/>
    </row>
    <row r="41" spans="1:17" x14ac:dyDescent="0.25">
      <c r="A41" s="23" t="s">
        <v>101</v>
      </c>
      <c r="B41" s="27">
        <f>VLOOKUP($B$5,GEOMETRIA,HLOOKUP($A41,CNR!$A$1:$AX$2,2,FALSE),FALSE)</f>
        <v>0</v>
      </c>
      <c r="D41" s="58" t="s">
        <v>107</v>
      </c>
      <c r="E41" s="2" t="str">
        <f>STIMA!E41</f>
        <v>E.02.035.b</v>
      </c>
      <c r="F41" s="3" t="str">
        <f t="shared" si="0"/>
        <v>- In letto di sabbia e cemento, dimensioni 10x10x12 cm</v>
      </c>
      <c r="G41" s="2" t="str">
        <f>STIMA!G41</f>
        <v>CORPO</v>
      </c>
      <c r="H41" s="2" t="str">
        <f>STIMA!H41</f>
        <v>LAVORI DIVERSI</v>
      </c>
      <c r="I41" s="4">
        <f>IF(B13&gt;0,(B13/2-B6-B15/2)*6.28,0)</f>
        <v>0</v>
      </c>
      <c r="J41" s="5">
        <f>IF(B13&gt;0,B15,0)</f>
        <v>0</v>
      </c>
      <c r="K41" s="22"/>
      <c r="L41" s="5">
        <f>I41*J41</f>
        <v>0</v>
      </c>
      <c r="M41" s="2" t="str">
        <f t="shared" si="1"/>
        <v>MQ</v>
      </c>
      <c r="N41" s="6">
        <f t="shared" si="2"/>
        <v>93.51</v>
      </c>
      <c r="O41" s="7">
        <f t="shared" si="11"/>
        <v>0</v>
      </c>
      <c r="P41" s="13">
        <f t="shared" si="6"/>
        <v>0</v>
      </c>
      <c r="Q41" s="57"/>
    </row>
    <row r="42" spans="1:17" x14ac:dyDescent="0.25">
      <c r="A42" s="23" t="s">
        <v>103</v>
      </c>
      <c r="B42" s="27">
        <f>VLOOKUP($B$5,GEOMETRIA,HLOOKUP($A42,CNR!$A$1:$AX$2,2,FALSE),FALSE)</f>
        <v>1</v>
      </c>
      <c r="D42" s="59" t="s">
        <v>63</v>
      </c>
      <c r="E42" s="2" t="str">
        <f>STIMA!E42</f>
        <v>E.02.025.a</v>
      </c>
      <c r="F42" s="3" t="str">
        <f t="shared" si="0"/>
        <v>- Dimensioni 30/35 x 50 x 200 cm</v>
      </c>
      <c r="G42" s="2" t="str">
        <f>STIMA!G42</f>
        <v>CORPO</v>
      </c>
      <c r="H42" s="2" t="str">
        <f>STIMA!H42</f>
        <v>LAVORI DIVERSI</v>
      </c>
      <c r="I42" s="4">
        <f>$B$7</f>
        <v>1</v>
      </c>
      <c r="J42" s="5">
        <f>IF(B3&gt;0,0,2)</f>
        <v>2</v>
      </c>
      <c r="K42" s="22"/>
      <c r="L42" s="5">
        <f>I42*J42</f>
        <v>2</v>
      </c>
      <c r="M42" s="2" t="str">
        <f t="shared" si="1"/>
        <v>ML</v>
      </c>
      <c r="N42" s="6">
        <f t="shared" si="2"/>
        <v>60.72</v>
      </c>
      <c r="O42" s="7">
        <f t="shared" si="11"/>
        <v>121.44</v>
      </c>
      <c r="P42" s="13">
        <f t="shared" si="6"/>
        <v>2.8521850778359441E-2</v>
      </c>
      <c r="Q42" s="57"/>
    </row>
    <row r="43" spans="1:17" x14ac:dyDescent="0.25">
      <c r="A43" s="23" t="s">
        <v>111</v>
      </c>
      <c r="B43" s="27">
        <f>VLOOKUP($B$5,GEOMETRIA,HLOOKUP($A43,CNR!$A$1:$AX$2,2,FALSE),FALSE)</f>
        <v>0</v>
      </c>
      <c r="D43" s="58" t="s">
        <v>106</v>
      </c>
      <c r="E43" s="2" t="str">
        <f>STIMA!E43</f>
        <v>E.02.020.b</v>
      </c>
      <c r="F43" s="3" t="str">
        <f t="shared" si="0"/>
        <v>- a sezione trapezoidale, dimensioni 50X40X25h</v>
      </c>
      <c r="G43" s="2" t="str">
        <f>STIMA!G43</f>
        <v>CORPO</v>
      </c>
      <c r="H43" s="2" t="str">
        <f>STIMA!H43</f>
        <v>LAVORI DIVERSI</v>
      </c>
      <c r="I43" s="4">
        <f>IF(B12&gt;0,$B$7,0)</f>
        <v>0</v>
      </c>
      <c r="J43" s="5">
        <f>IF(B12&gt;0,2,0)</f>
        <v>0</v>
      </c>
      <c r="K43" s="22"/>
      <c r="L43" s="5">
        <f>I43*J43</f>
        <v>0</v>
      </c>
      <c r="M43" s="2" t="str">
        <f t="shared" si="1"/>
        <v>ML</v>
      </c>
      <c r="N43" s="6">
        <f t="shared" si="2"/>
        <v>43.25</v>
      </c>
      <c r="O43" s="7">
        <f t="shared" si="11"/>
        <v>0</v>
      </c>
      <c r="P43" s="13">
        <f t="shared" si="6"/>
        <v>0</v>
      </c>
    </row>
    <row r="44" spans="1:17" x14ac:dyDescent="0.25">
      <c r="A44" s="23" t="s">
        <v>98</v>
      </c>
      <c r="B44" s="27">
        <f>VLOOKUP($B$5,GEOMETRIA,HLOOKUP($A44,CNR!$A$1:$AX$2,2,FALSE),FALSE)</f>
        <v>0</v>
      </c>
      <c r="D44" s="58" t="s">
        <v>113</v>
      </c>
      <c r="E44" s="2" t="str">
        <f>STIMA!E44</f>
        <v>B.03.035.b</v>
      </c>
      <c r="F44" s="3" t="str">
        <f t="shared" si="0"/>
        <v>- Classe di resistenza C28/35 (RCK&gt;=35 N/mmq)</v>
      </c>
      <c r="G44" s="2" t="str">
        <f>STIMA!G44</f>
        <v>CORPO</v>
      </c>
      <c r="H44" s="2" t="str">
        <f>STIMA!H44</f>
        <v>OPERE IN CLS (ESCLUSE FONDAZIONI INDIRETTE)</v>
      </c>
      <c r="I44" s="4">
        <f>IF(B12&gt;0,$B$7,0)</f>
        <v>0</v>
      </c>
      <c r="J44" s="5">
        <f>B12</f>
        <v>0</v>
      </c>
      <c r="K44" s="60">
        <f>IF(B12&gt;0,0.3,0)</f>
        <v>0</v>
      </c>
      <c r="L44" s="5">
        <f>I44*J44*K44</f>
        <v>0</v>
      </c>
      <c r="M44" s="2" t="str">
        <f t="shared" si="1"/>
        <v>MC</v>
      </c>
      <c r="N44" s="6">
        <f t="shared" si="2"/>
        <v>130.61000000000001</v>
      </c>
      <c r="O44" s="7">
        <f t="shared" si="11"/>
        <v>0</v>
      </c>
      <c r="P44" s="13">
        <f t="shared" si="6"/>
        <v>0</v>
      </c>
    </row>
    <row r="45" spans="1:17" x14ac:dyDescent="0.25">
      <c r="A45" s="23" t="s">
        <v>66</v>
      </c>
      <c r="B45" s="27">
        <f>VLOOKUP($B$5,GEOMETRIA,HLOOKUP($A45,CNR!$A$1:$AX$2,2,FALSE),FALSE)</f>
        <v>2</v>
      </c>
      <c r="D45" s="58" t="s">
        <v>114</v>
      </c>
      <c r="E45" s="2" t="str">
        <f>STIMA!E45</f>
        <v>B.05.030</v>
      </c>
      <c r="F45" s="3" t="str">
        <f t="shared" si="0"/>
        <v>ACCIAI E STRUTTURE IN ACCIAIO - IN BARRE TONDE B450C BARRE AD ADERENZA MIGLIORATA</v>
      </c>
      <c r="G45" s="2" t="str">
        <f>STIMA!G45</f>
        <v>CORPO</v>
      </c>
      <c r="H45" s="2" t="str">
        <f>STIMA!H45</f>
        <v>OPERE IN CLS (ESCLUSE FONDAZIONI INDIRETTE)</v>
      </c>
      <c r="I45" s="48" t="s">
        <v>85</v>
      </c>
      <c r="J45" s="50"/>
      <c r="K45" s="60">
        <f>IF(B12&gt;0,50,0)</f>
        <v>0</v>
      </c>
      <c r="L45" s="5">
        <f>L44*K45</f>
        <v>0</v>
      </c>
      <c r="M45" s="2" t="str">
        <f t="shared" si="1"/>
        <v>kG</v>
      </c>
      <c r="N45" s="6">
        <f t="shared" si="2"/>
        <v>1.26</v>
      </c>
      <c r="O45" s="7">
        <f t="shared" si="11"/>
        <v>0</v>
      </c>
      <c r="P45" s="13">
        <f t="shared" si="6"/>
        <v>0</v>
      </c>
    </row>
    <row r="46" spans="1:17" x14ac:dyDescent="0.25">
      <c r="A46" s="26" t="s">
        <v>65</v>
      </c>
      <c r="B46" s="27">
        <f>VLOOKUP($B$5,GEOMETRIA,HLOOKUP($A46,CNR!$A$1:$AX$2,2,FALSE),FALSE)</f>
        <v>4</v>
      </c>
      <c r="D46" s="58" t="s">
        <v>115</v>
      </c>
      <c r="E46" s="2" t="str">
        <f>STIMA!E46</f>
        <v>B.04.001</v>
      </c>
      <c r="F46" s="3" t="str">
        <f t="shared" si="0"/>
        <v>CASSEFORME PIANE ORIZZONTALI O VERTICALI PER CONGLOMERATI CEMENTIZI</v>
      </c>
      <c r="G46" s="2" t="str">
        <f>STIMA!G46</f>
        <v>CORPO</v>
      </c>
      <c r="H46" s="2" t="str">
        <f>STIMA!H46</f>
        <v>OPERE IN CLS (ESCLUSE FONDAZIONI INDIRETTE)</v>
      </c>
      <c r="I46" s="4">
        <f>IF(B12&gt;0,$B$7,0)</f>
        <v>0</v>
      </c>
      <c r="J46" s="5">
        <f>IF(B12&gt;0,2*0.3,0)</f>
        <v>0</v>
      </c>
      <c r="K46" s="22"/>
      <c r="L46" s="5">
        <f>I46*J46</f>
        <v>0</v>
      </c>
      <c r="M46" s="2" t="str">
        <f t="shared" si="1"/>
        <v>MQ</v>
      </c>
      <c r="N46" s="6">
        <f t="shared" si="2"/>
        <v>28.88</v>
      </c>
      <c r="O46" s="7">
        <f t="shared" si="11"/>
        <v>0</v>
      </c>
      <c r="P46" s="13">
        <f t="shared" si="6"/>
        <v>0</v>
      </c>
    </row>
    <row r="47" spans="1:17" x14ac:dyDescent="0.25">
      <c r="A47" s="1" t="s">
        <v>124</v>
      </c>
      <c r="B47" s="27">
        <f>VLOOKUP($B$5,GEOMETRIA,HLOOKUP($A47,CNR!$A$1:$AX$2,2,FALSE),FALSE)</f>
        <v>0</v>
      </c>
      <c r="D47" s="2" t="s">
        <v>70</v>
      </c>
      <c r="E47" s="2"/>
      <c r="F47" s="3" t="str">
        <f t="shared" si="0"/>
        <v/>
      </c>
      <c r="G47" s="2"/>
      <c r="H47" s="2"/>
      <c r="I47" s="4">
        <f>IF(B35=1,$B$7,0)</f>
        <v>1</v>
      </c>
      <c r="J47" s="5">
        <f>IF(B3&gt;0,(2*B10+B6+2*B12+B15+((B3+B11)*B16)*2+(IF(B3&gt;B19,2*B18,0))+2*B20+6*B21+2*B22+B9),B6+2*B10+2*B12+B15+(K15+K16)*2*B17+IF(B29-B3&gt;B19,2*B18,0)+2*B20+6*B21+2*B22+B9)</f>
        <v>61.84</v>
      </c>
      <c r="K47" s="12"/>
      <c r="L47" s="5">
        <f>I47*J47</f>
        <v>61.84</v>
      </c>
      <c r="M47" s="2" t="s">
        <v>35</v>
      </c>
      <c r="N47" s="6">
        <v>15</v>
      </c>
      <c r="O47" s="7">
        <f t="shared" si="11"/>
        <v>927.6</v>
      </c>
      <c r="P47" s="13">
        <f t="shared" si="6"/>
        <v>0.21785959141968228</v>
      </c>
    </row>
    <row r="48" spans="1:17" x14ac:dyDescent="0.25">
      <c r="A48" s="1" t="s">
        <v>150</v>
      </c>
      <c r="B48" s="27">
        <f>VLOOKUP($B$5,GEOMETRIA,HLOOKUP($A48,CNR!$A$1:$AX$2,2,FALSE),FALSE)</f>
        <v>0</v>
      </c>
      <c r="D48" s="58" t="s">
        <v>126</v>
      </c>
      <c r="E48" s="2" t="str">
        <f>STIMA!E48</f>
        <v>G.02.025.b</v>
      </c>
      <c r="F48" s="3" t="str">
        <f>IF(E48="","",VLOOKUP(E48,EPU,2,FALSE))</f>
        <v>- Laterale</v>
      </c>
      <c r="G48" s="2" t="str">
        <f>STIMA!G48</f>
        <v>CORPO</v>
      </c>
      <c r="H48" s="2" t="str">
        <f>STIMA!H48</f>
        <v xml:space="preserve">BARRIERE DI SICUREZZA </v>
      </c>
      <c r="I48" s="4">
        <f>IF(B49&gt;0,$B$7,0)</f>
        <v>0</v>
      </c>
      <c r="J48" s="5">
        <f>B47</f>
        <v>0</v>
      </c>
      <c r="K48" s="60"/>
      <c r="L48" s="5">
        <f>I48*J48</f>
        <v>0</v>
      </c>
      <c r="M48" s="2" t="str">
        <f>IF(E48="","",VLOOKUP(E48,EPU,3,FALSE))</f>
        <v>ML</v>
      </c>
      <c r="N48" s="6">
        <f>IF(E48="","",VLOOKUP(E48,EPU,4,FALSE))</f>
        <v>10.14</v>
      </c>
      <c r="O48" s="7">
        <f>L48*N48</f>
        <v>0</v>
      </c>
      <c r="P48" s="13">
        <f t="shared" si="6"/>
        <v>0</v>
      </c>
    </row>
    <row r="49" spans="1:16" x14ac:dyDescent="0.25">
      <c r="A49" s="1" t="s">
        <v>126</v>
      </c>
      <c r="B49" s="27">
        <f>VLOOKUP($B$5,GEOMETRIA,HLOOKUP($A49,CNR!$A$1:$AX$2,2,FALSE),FALSE)</f>
        <v>0</v>
      </c>
      <c r="D49" s="58" t="s">
        <v>125</v>
      </c>
      <c r="E49" s="2" t="str">
        <f>STIMA!E49</f>
        <v>A.02.001.e</v>
      </c>
      <c r="F49" s="3" t="str">
        <f>IF(E49="","",VLOOKUP(E49,EPU,2,FALSE))</f>
        <v>- Scarpate per ammorsamento nuovi rilevati</v>
      </c>
      <c r="G49" s="2" t="str">
        <f>STIMA!G49</f>
        <v>MISURA</v>
      </c>
      <c r="H49" s="2" t="str">
        <f>STIMA!H49</f>
        <v>BONIFICHE</v>
      </c>
      <c r="I49" s="4">
        <f>IF(B47&gt;0,$B$7,0)</f>
        <v>0</v>
      </c>
      <c r="J49" s="5">
        <f>IF(B47&gt;0,ABS(B3)/COS(ATAN(B16))*B47,0)</f>
        <v>0</v>
      </c>
      <c r="K49" s="60"/>
      <c r="L49" s="5">
        <f>I49*J49</f>
        <v>0</v>
      </c>
      <c r="M49" s="2" t="str">
        <f>IF(E49="","",VLOOKUP(E49,EPU,3,FALSE))</f>
        <v>MQ</v>
      </c>
      <c r="N49" s="6">
        <f>IF(E49="","",VLOOKUP(E49,EPU,4,FALSE))</f>
        <v>12.87</v>
      </c>
      <c r="O49" s="7">
        <f>L49*N49</f>
        <v>0</v>
      </c>
      <c r="P49" s="13">
        <f t="shared" si="6"/>
        <v>0</v>
      </c>
    </row>
    <row r="50" spans="1:16" x14ac:dyDescent="0.25">
      <c r="D50" s="58" t="s">
        <v>151</v>
      </c>
      <c r="E50" s="2" t="str">
        <f>STIMA!E50</f>
        <v>D.01.060</v>
      </c>
      <c r="F50" s="3" t="str">
        <f>IF(E50="","",VLOOKUP(E50,EPU,2,FALSE))</f>
        <v>TAGLIO DELLA PAVIMENTAZIONE IN CONGLOMERATO BITUMINOSO SU IMPALCATI</v>
      </c>
      <c r="G50" s="2" t="str">
        <f>STIMA!G50</f>
        <v>MISURA</v>
      </c>
      <c r="H50" s="2" t="str">
        <f>STIMA!H50</f>
        <v>DEMOLIZIONI</v>
      </c>
      <c r="I50" s="4">
        <f>IF(B47&gt;0,$B$7,0)</f>
        <v>0</v>
      </c>
      <c r="J50" s="5">
        <f>B47</f>
        <v>0</v>
      </c>
      <c r="K50" s="60"/>
      <c r="L50" s="5">
        <f>I50*J50</f>
        <v>0</v>
      </c>
      <c r="M50" s="2" t="str">
        <f>IF(E50="","",VLOOKUP(E50,EPU,3,FALSE))</f>
        <v>ML</v>
      </c>
      <c r="N50" s="6">
        <f>IF(E50="","",VLOOKUP(E50,EPU,4,FALSE))</f>
        <v>1.63</v>
      </c>
      <c r="O50" s="7">
        <f>L50*N50</f>
        <v>0</v>
      </c>
      <c r="P50" s="13">
        <f t="shared" si="6"/>
        <v>0</v>
      </c>
    </row>
    <row r="51" spans="1:16" x14ac:dyDescent="0.25">
      <c r="D51" s="58" t="s">
        <v>152</v>
      </c>
      <c r="E51" s="2" t="str">
        <f>STIMA!E51</f>
        <v>D.01.065</v>
      </c>
      <c r="F51" s="3" t="str">
        <f>IF(E51="","",VLOOKUP(E51,EPU,2,FALSE))</f>
        <v>SCARIFICA E/O DEMOLIZIONE PAVIMENTAZIONE SU IMPALCATI DI OPERE D'ARTE</v>
      </c>
      <c r="G51" s="2" t="str">
        <f>STIMA!G51</f>
        <v>MISURA</v>
      </c>
      <c r="H51" s="2" t="str">
        <f>STIMA!H51</f>
        <v>DEMOLIZIONI</v>
      </c>
      <c r="I51" s="4">
        <f>IF(B47&gt;0,$B$7,0)</f>
        <v>0</v>
      </c>
      <c r="J51" s="5">
        <f>B48*B47</f>
        <v>0</v>
      </c>
      <c r="K51" s="60">
        <f>B29*100</f>
        <v>67</v>
      </c>
      <c r="L51" s="5">
        <f>I51*J51*K51</f>
        <v>0</v>
      </c>
      <c r="M51" s="2" t="str">
        <f>IF(E51="","",VLOOKUP(E51,EPU,3,FALSE))</f>
        <v>MQxCM</v>
      </c>
      <c r="N51" s="6">
        <f>IF(E51="","",VLOOKUP(E51,EPU,4,FALSE))</f>
        <v>0.55000000000000004</v>
      </c>
      <c r="O51" s="7">
        <f>L51*N51</f>
        <v>0</v>
      </c>
      <c r="P51" s="13">
        <f t="shared" si="6"/>
        <v>0</v>
      </c>
    </row>
    <row r="52" spans="1:16" x14ac:dyDescent="0.25">
      <c r="D52" s="58" t="s">
        <v>153</v>
      </c>
      <c r="E52" s="2" t="str">
        <f>STIMA!E52</f>
        <v>D.01.052</v>
      </c>
      <c r="F52" s="3" t="str">
        <f>IF(E52="","",VLOOKUP(E52,EPU,2,FALSE))</f>
        <v>FRESATURA DI STRATI DI PAVIMENTAZIONE IN CONGLOMERATO BITUMINOSO</v>
      </c>
      <c r="G52" s="2" t="str">
        <f>STIMA!G52</f>
        <v>MISURA</v>
      </c>
      <c r="H52" s="2" t="str">
        <f>STIMA!H52</f>
        <v>DEMOLIZIONI</v>
      </c>
      <c r="I52" s="4">
        <f>IF(B47&gt;0,$B$7,0)</f>
        <v>0</v>
      </c>
      <c r="J52" s="5">
        <f>B48*B47</f>
        <v>0</v>
      </c>
      <c r="K52" s="60">
        <f>(MAX(B27:B28)+B26)*100</f>
        <v>10</v>
      </c>
      <c r="L52" s="5">
        <f>I52*J52*K52</f>
        <v>0</v>
      </c>
      <c r="M52" s="2" t="str">
        <f>IF(E52="","",VLOOKUP(E52,EPU,3,FALSE))</f>
        <v>MQxCM</v>
      </c>
      <c r="N52" s="6">
        <f>IF(E52="","",VLOOKUP(E52,EPU,4,FALSE))</f>
        <v>0.44</v>
      </c>
      <c r="O52" s="7">
        <f>L52*N52</f>
        <v>0</v>
      </c>
      <c r="P52" s="13">
        <f t="shared" si="6"/>
        <v>0</v>
      </c>
    </row>
    <row r="60" spans="1:16" ht="15.75" thickBot="1" x14ac:dyDescent="0.3"/>
    <row r="61" spans="1:16" ht="16.5" thickBot="1" x14ac:dyDescent="0.3">
      <c r="O61" s="61">
        <f>SUM(O2:O60)</f>
        <v>4257.788211</v>
      </c>
      <c r="P61" s="62">
        <f>SUM(P2:P48)</f>
        <v>1</v>
      </c>
    </row>
    <row r="62" spans="1:16" x14ac:dyDescent="0.25">
      <c r="P62" s="62">
        <f>MAX(P2:P47)</f>
        <v>0.34741353061630714</v>
      </c>
    </row>
    <row r="63" spans="1:16" x14ac:dyDescent="0.25">
      <c r="P63" s="63">
        <v>0.2</v>
      </c>
    </row>
    <row r="64" spans="1:16" x14ac:dyDescent="0.25">
      <c r="P64" s="63">
        <v>0.05</v>
      </c>
    </row>
    <row r="65533" spans="7:7" x14ac:dyDescent="0.25">
      <c r="G65533" s="64"/>
    </row>
  </sheetData>
  <dataValidations count="4">
    <dataValidation type="list" allowBlank="1" showInputMessage="1" showErrorMessage="1" sqref="B5">
      <formula1>TIPO</formula1>
    </dataValidation>
    <dataValidation type="list" allowBlank="1" showInputMessage="1" showErrorMessage="1" sqref="G65533:G65536 G2:G52">
      <formula1>CM</formula1>
    </dataValidation>
    <dataValidation type="list" allowBlank="1" showInputMessage="1" showErrorMessage="1" sqref="E2:E52">
      <formula1>CODICE</formula1>
    </dataValidation>
    <dataValidation type="list" allowBlank="1" showInputMessage="1" showErrorMessage="1" sqref="H2:H52">
      <formula1>CAT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5533"/>
  <sheetViews>
    <sheetView zoomScale="90" zoomScaleNormal="90" workbookViewId="0">
      <pane ySplit="1" topLeftCell="A2" activePane="bottomLeft" state="frozen"/>
      <selection activeCell="G47" sqref="G47:H47"/>
      <selection pane="bottomLeft" activeCell="J47" sqref="J47"/>
    </sheetView>
  </sheetViews>
  <sheetFormatPr defaultRowHeight="15" x14ac:dyDescent="0.25"/>
  <cols>
    <col min="1" max="1" width="23.5703125" style="1" customWidth="1"/>
    <col min="2" max="2" width="16.28515625" style="1" customWidth="1"/>
    <col min="3" max="3" width="3" style="1" customWidth="1"/>
    <col min="4" max="4" width="26" style="1" customWidth="1"/>
    <col min="5" max="5" width="12.140625" style="1" customWidth="1"/>
    <col min="6" max="7" width="2.5703125" style="1" customWidth="1"/>
    <col min="8" max="8" width="2" style="1" customWidth="1"/>
    <col min="9" max="9" width="6.7109375" style="1" customWidth="1"/>
    <col min="10" max="10" width="7.5703125" style="1" customWidth="1"/>
    <col min="11" max="11" width="6" style="1" customWidth="1"/>
    <col min="12" max="12" width="11" style="1" customWidth="1"/>
    <col min="13" max="13" width="9.140625" style="1" customWidth="1"/>
    <col min="14" max="14" width="10" style="1" customWidth="1"/>
    <col min="15" max="15" width="17.5703125" style="1" customWidth="1"/>
    <col min="16" max="16" width="9.140625" style="1" customWidth="1"/>
    <col min="17" max="17" width="6.28515625" style="1" customWidth="1"/>
    <col min="20" max="21" width="9.140625" style="1"/>
    <col min="22" max="22" width="13.7109375" style="1" customWidth="1"/>
    <col min="23" max="16384" width="9.140625" style="1"/>
  </cols>
  <sheetData>
    <row r="1" spans="1:29" ht="15.75" thickBot="1" x14ac:dyDescent="0.3">
      <c r="A1" s="73"/>
      <c r="B1" s="74"/>
      <c r="D1" s="70" t="s">
        <v>32</v>
      </c>
      <c r="E1" s="70" t="s">
        <v>0</v>
      </c>
      <c r="F1" s="70" t="s">
        <v>1</v>
      </c>
      <c r="G1" s="70" t="s">
        <v>6</v>
      </c>
      <c r="H1" s="70" t="s">
        <v>5</v>
      </c>
      <c r="I1" s="70" t="s">
        <v>2</v>
      </c>
      <c r="J1" s="70" t="s">
        <v>3</v>
      </c>
      <c r="K1" s="70" t="s">
        <v>4</v>
      </c>
      <c r="L1" s="70" t="s">
        <v>40</v>
      </c>
      <c r="M1" s="70" t="s">
        <v>41</v>
      </c>
      <c r="N1" s="70" t="s">
        <v>34</v>
      </c>
      <c r="O1" s="70" t="s">
        <v>42</v>
      </c>
      <c r="P1" s="71" t="s">
        <v>37</v>
      </c>
      <c r="Q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6.5" thickBot="1" x14ac:dyDescent="0.3">
      <c r="A2" s="75" t="s">
        <v>102</v>
      </c>
      <c r="B2" s="10">
        <f>O61</f>
        <v>4058.578211</v>
      </c>
      <c r="D2" s="2" t="s">
        <v>56</v>
      </c>
      <c r="E2" s="2" t="str">
        <f>STIMA!E2</f>
        <v>A.02.001.f</v>
      </c>
      <c r="F2" s="3" t="str">
        <f t="shared" ref="F2:F47" si="0">IF(E2="","",VLOOKUP(E2,EPU,2,FALSE))</f>
        <v>- Dei rilevati con materiale da cava A1/A3 - Profondità cm 30</v>
      </c>
      <c r="G2" s="2" t="str">
        <f>STIMA!G2</f>
        <v>CORPO</v>
      </c>
      <c r="H2" s="2" t="str">
        <f>STIMA!H2</f>
        <v xml:space="preserve">MOVIMENTI DI MATERIE </v>
      </c>
      <c r="I2" s="4">
        <f>$B$7</f>
        <v>1</v>
      </c>
      <c r="J2" s="5">
        <f>IF(B47&gt;0,B6,IF(B3&gt;0,(B6+2*B10+((B3+B11)*B16-B30/COS(ATAN(B16)))*2+(IF(B3&gt;B19,2*B18,0)))+B15+2*B12,0))</f>
        <v>0</v>
      </c>
      <c r="K2" s="22"/>
      <c r="L2" s="5">
        <f>I2*J2</f>
        <v>0</v>
      </c>
      <c r="M2" s="2" t="str">
        <f t="shared" ref="M2:M46" si="1">IF(E2="","",VLOOKUP(E2,EPU,3,FALSE))</f>
        <v>MQ</v>
      </c>
      <c r="N2" s="6">
        <f t="shared" ref="N2:N46" si="2">IF(E2="","",VLOOKUP(E2,EPU,4,FALSE))</f>
        <v>5.82</v>
      </c>
      <c r="O2" s="7">
        <f t="shared" ref="O2:O9" si="3">L2*N2</f>
        <v>0</v>
      </c>
      <c r="P2" s="8">
        <f t="shared" ref="P2:P9" si="4">O2/$O$61</f>
        <v>0</v>
      </c>
    </row>
    <row r="3" spans="1:29" ht="15.75" thickBot="1" x14ac:dyDescent="0.3">
      <c r="A3" s="75" t="s">
        <v>110</v>
      </c>
      <c r="B3" s="14">
        <f>STIMA!V24</f>
        <v>-9</v>
      </c>
      <c r="D3" s="2" t="s">
        <v>74</v>
      </c>
      <c r="E3" s="2" t="str">
        <f>STIMA!E3</f>
        <v>A.02.020.b</v>
      </c>
      <c r="F3" s="3" t="str">
        <f t="shared" si="0"/>
        <v>- Con uso di calce</v>
      </c>
      <c r="G3" s="2" t="str">
        <f>STIMA!G3</f>
        <v>CORPO</v>
      </c>
      <c r="H3" s="2" t="str">
        <f>STIMA!H3</f>
        <v xml:space="preserve">MOVIMENTI DI MATERIE </v>
      </c>
      <c r="I3" s="4">
        <f>IF(B34=1,$B$7,0)</f>
        <v>1</v>
      </c>
      <c r="J3" s="5">
        <f>IF(B47&gt;0,B6,IF(B3&gt;0,(B6+2*B10+((B3+B11)*B16-B30/COS(ATAN(B16)))*2+(IF(B3&gt;B19,2*B18,0)))+B15+B12,B6+2*B10+2*B12+B15))</f>
        <v>22</v>
      </c>
      <c r="K3" s="60">
        <v>0.3</v>
      </c>
      <c r="L3" s="5">
        <f>I3*J3*K3</f>
        <v>6.6</v>
      </c>
      <c r="M3" s="2" t="str">
        <f t="shared" si="1"/>
        <v>MC</v>
      </c>
      <c r="N3" s="6">
        <f t="shared" si="2"/>
        <v>5.9</v>
      </c>
      <c r="O3" s="7">
        <f t="shared" si="3"/>
        <v>38.94</v>
      </c>
      <c r="P3" s="13">
        <f t="shared" si="4"/>
        <v>9.5944929420013585E-3</v>
      </c>
    </row>
    <row r="4" spans="1:29" ht="15.75" thickBot="1" x14ac:dyDescent="0.3">
      <c r="A4" s="75" t="s">
        <v>109</v>
      </c>
      <c r="B4" s="14">
        <v>1</v>
      </c>
      <c r="D4" s="2" t="s">
        <v>71</v>
      </c>
      <c r="E4" s="2" t="str">
        <f>STIMA!E4</f>
        <v>A.01.001</v>
      </c>
      <c r="F4" s="3" t="str">
        <f t="shared" si="0"/>
        <v>SCAVO DI SBANCAMENTO IN MATERIE DI QUALSIASI NATURA</v>
      </c>
      <c r="G4" s="2" t="str">
        <f>STIMA!G4</f>
        <v>MISURA</v>
      </c>
      <c r="H4" s="2" t="str">
        <f>STIMA!H4</f>
        <v>BONIFICHE</v>
      </c>
      <c r="I4" s="4">
        <f>$B$7</f>
        <v>1</v>
      </c>
      <c r="J4" s="5">
        <f>J3</f>
        <v>22</v>
      </c>
      <c r="K4" s="5">
        <f>B32</f>
        <v>0.5</v>
      </c>
      <c r="L4" s="5">
        <f>I4*J4*K4</f>
        <v>11</v>
      </c>
      <c r="M4" s="2" t="str">
        <f t="shared" si="1"/>
        <v>MC</v>
      </c>
      <c r="N4" s="6">
        <f t="shared" si="2"/>
        <v>3.65</v>
      </c>
      <c r="O4" s="7">
        <f t="shared" si="3"/>
        <v>40.15</v>
      </c>
      <c r="P4" s="13">
        <f t="shared" si="4"/>
        <v>9.8926269034759762E-3</v>
      </c>
    </row>
    <row r="5" spans="1:29" ht="15.75" thickBot="1" x14ac:dyDescent="0.3">
      <c r="A5" s="17" t="s">
        <v>90</v>
      </c>
      <c r="B5" s="18" t="str">
        <f>STIMA!$B$5</f>
        <v>B.1</v>
      </c>
      <c r="D5" s="2" t="s">
        <v>72</v>
      </c>
      <c r="E5" s="2" t="str">
        <f>STIMA!E5</f>
        <v>A.02.003</v>
      </c>
      <c r="F5" s="3" t="str">
        <f t="shared" si="0"/>
        <v>FORNITURA MATERIALI PER RILEVATI DA CAVE CON DISTANZA &lt; 5 KM</v>
      </c>
      <c r="G5" s="2" t="str">
        <f>STIMA!G5</f>
        <v>MISURA</v>
      </c>
      <c r="H5" s="2" t="str">
        <f>STIMA!H5</f>
        <v>BONIFICHE</v>
      </c>
      <c r="I5" s="4">
        <f>$B$7</f>
        <v>1</v>
      </c>
      <c r="J5" s="5">
        <f>J4</f>
        <v>22</v>
      </c>
      <c r="K5" s="5">
        <f>K4</f>
        <v>0.5</v>
      </c>
      <c r="L5" s="5">
        <f>I5*J5*K5</f>
        <v>11</v>
      </c>
      <c r="M5" s="2" t="str">
        <f t="shared" si="1"/>
        <v>MC</v>
      </c>
      <c r="N5" s="6">
        <f t="shared" si="2"/>
        <v>15.83</v>
      </c>
      <c r="O5" s="7">
        <f t="shared" si="3"/>
        <v>174.13</v>
      </c>
      <c r="P5" s="13">
        <f t="shared" si="4"/>
        <v>4.2904187364938277E-2</v>
      </c>
    </row>
    <row r="6" spans="1:29" ht="15.75" thickBot="1" x14ac:dyDescent="0.3">
      <c r="A6" s="75" t="s">
        <v>97</v>
      </c>
      <c r="B6" s="19">
        <f>VLOOKUP($B$5,GEOMETRIA,HLOOKUP($A6,CNR!$A$1:$AX$2,2,FALSE),FALSE)</f>
        <v>19.5</v>
      </c>
      <c r="D6" s="2" t="s">
        <v>73</v>
      </c>
      <c r="E6" s="2" t="str">
        <f>STIMA!E6</f>
        <v>A.02.007.a</v>
      </c>
      <c r="F6" s="3" t="str">
        <f t="shared" si="0"/>
        <v>- Appartenenti ai gruppi A1, A2-4, A2-5, A3</v>
      </c>
      <c r="G6" s="2" t="str">
        <f>STIMA!G6</f>
        <v>MISURA</v>
      </c>
      <c r="H6" s="2" t="str">
        <f>STIMA!H6</f>
        <v>BONIFICHE</v>
      </c>
      <c r="I6" s="4">
        <f>$B$7</f>
        <v>1</v>
      </c>
      <c r="J6" s="5">
        <f>J5</f>
        <v>22</v>
      </c>
      <c r="K6" s="5">
        <f>K5</f>
        <v>0.5</v>
      </c>
      <c r="L6" s="5">
        <f>I6*J6*K6</f>
        <v>11</v>
      </c>
      <c r="M6" s="2" t="str">
        <f t="shared" si="1"/>
        <v>MC</v>
      </c>
      <c r="N6" s="6">
        <f t="shared" si="2"/>
        <v>1.7</v>
      </c>
      <c r="O6" s="7">
        <f t="shared" si="3"/>
        <v>18.7</v>
      </c>
      <c r="P6" s="13">
        <f t="shared" si="4"/>
        <v>4.6075248591531948E-3</v>
      </c>
    </row>
    <row r="7" spans="1:29" ht="15.75" thickBot="1" x14ac:dyDescent="0.3">
      <c r="A7" s="75" t="s">
        <v>116</v>
      </c>
      <c r="B7" s="21">
        <f>IF(B13=0,B4,(B13/2-B6/2)*6.28+B14*B13/2*0.75)</f>
        <v>1</v>
      </c>
      <c r="D7" s="2" t="s">
        <v>79</v>
      </c>
      <c r="E7" s="2" t="str">
        <f>STIMA!E7</f>
        <v>A.02.002.a</v>
      </c>
      <c r="F7" s="3" t="str">
        <f t="shared" si="0"/>
        <v>- Su terreni appartenenti ai gruppi A.1, A.2-4, A.2-5, A.3</v>
      </c>
      <c r="G7" s="2" t="str">
        <f>STIMA!G7</f>
        <v>CORPO</v>
      </c>
      <c r="H7" s="2" t="str">
        <f>STIMA!H7</f>
        <v xml:space="preserve">MOVIMENTI DI MATERIE </v>
      </c>
      <c r="I7" s="4">
        <f>$B$7</f>
        <v>1</v>
      </c>
      <c r="J7" s="5">
        <f>J2</f>
        <v>0</v>
      </c>
      <c r="K7" s="20"/>
      <c r="L7" s="5">
        <f>I7*J7</f>
        <v>0</v>
      </c>
      <c r="M7" s="2" t="str">
        <f t="shared" si="1"/>
        <v>MQ</v>
      </c>
      <c r="N7" s="6">
        <f t="shared" si="2"/>
        <v>0.43</v>
      </c>
      <c r="O7" s="7">
        <f t="shared" si="3"/>
        <v>0</v>
      </c>
      <c r="P7" s="13">
        <f t="shared" si="4"/>
        <v>0</v>
      </c>
    </row>
    <row r="8" spans="1:29" x14ac:dyDescent="0.25">
      <c r="A8" s="23" t="s">
        <v>96</v>
      </c>
      <c r="B8" s="24">
        <f>VLOOKUP($B$5,GEOMETRIA,HLOOKUP($A8,CNR!$A$1:$AX$2,2,FALSE),FALSE)</f>
        <v>2</v>
      </c>
      <c r="D8" s="2" t="s">
        <v>78</v>
      </c>
      <c r="E8" s="2" t="str">
        <f>STIMA!E8</f>
        <v>A.02.002.b</v>
      </c>
      <c r="F8" s="3" t="str">
        <f t="shared" si="0"/>
        <v>- Su terreni appartenenti ai gruppi A.4, A.2-6, A.2-7, A.5</v>
      </c>
      <c r="G8" s="2" t="str">
        <f>STIMA!G8</f>
        <v>CORPO</v>
      </c>
      <c r="H8" s="2" t="str">
        <f>STIMA!H8</f>
        <v xml:space="preserve">MOVIMENTI DI MATERIE </v>
      </c>
      <c r="I8" s="4">
        <f>$B$7</f>
        <v>1</v>
      </c>
      <c r="J8" s="5">
        <f>IF(B47&gt;0,B6,IF(B3&gt;0,0,B6+2*B10+2*B12+B15))</f>
        <v>22</v>
      </c>
      <c r="K8" s="22"/>
      <c r="L8" s="5">
        <f>I8*J8</f>
        <v>22</v>
      </c>
      <c r="M8" s="2" t="str">
        <f t="shared" si="1"/>
        <v>MQ</v>
      </c>
      <c r="N8" s="6">
        <f t="shared" si="2"/>
        <v>0.87</v>
      </c>
      <c r="O8" s="7">
        <f t="shared" si="3"/>
        <v>19.14</v>
      </c>
      <c r="P8" s="13">
        <f t="shared" si="4"/>
        <v>4.7159372087803289E-3</v>
      </c>
    </row>
    <row r="9" spans="1:29" x14ac:dyDescent="0.25">
      <c r="A9" s="26" t="s">
        <v>89</v>
      </c>
      <c r="B9" s="27">
        <f>VLOOKUP($B$5,GEOMETRIA,HLOOKUP($A9,CNR!$A$1:$AX$2,2,FALSE),FALSE)</f>
        <v>2.5</v>
      </c>
      <c r="D9" s="2" t="s">
        <v>58</v>
      </c>
      <c r="E9" s="2" t="str">
        <f>STIMA!E9</f>
        <v>E.01.031.b</v>
      </c>
      <c r="F9" s="3" t="str">
        <f t="shared" si="0"/>
        <v>- Resistenza a trazione(*) UNI EN ISO 10319 (kN/m)&gt;35 (kN/m)</v>
      </c>
      <c r="G9" s="2" t="str">
        <f>STIMA!G9</f>
        <v>CORPO</v>
      </c>
      <c r="H9" s="2" t="str">
        <f>STIMA!H9</f>
        <v xml:space="preserve">MOVIMENTI DI MATERIE </v>
      </c>
      <c r="I9" s="4">
        <f>IF(B33=1,$B$7,0)</f>
        <v>1</v>
      </c>
      <c r="J9" s="25">
        <f>IF(B3&gt;0,(B6+2*B10+((B3+B11)*B16-B30/COS(ATAN(B16)))*2+(IF(B3&gt;B19,2*B18,0))+2*(B31+B32+0.5))+2*B12+B15,B6+2*B10+2*B12+B15+2*(B31+B32+0.5))</f>
        <v>24.6</v>
      </c>
      <c r="K9" s="12"/>
      <c r="L9" s="5">
        <f>I9*J9</f>
        <v>24.6</v>
      </c>
      <c r="M9" s="2" t="str">
        <f t="shared" si="1"/>
        <v>MQ</v>
      </c>
      <c r="N9" s="6">
        <f t="shared" si="2"/>
        <v>1.63</v>
      </c>
      <c r="O9" s="7">
        <f t="shared" si="3"/>
        <v>40.097999999999999</v>
      </c>
      <c r="P9" s="13">
        <f t="shared" si="4"/>
        <v>9.8798145348836797E-3</v>
      </c>
    </row>
    <row r="10" spans="1:29" x14ac:dyDescent="0.25">
      <c r="A10" s="15" t="s">
        <v>44</v>
      </c>
      <c r="B10" s="27">
        <f>VLOOKUP($B$5,GEOMETRIA,HLOOKUP($A10,CNR!$A$1:$AX$2,2,FALSE),FALSE)</f>
        <v>1.25</v>
      </c>
      <c r="D10" s="2" t="s">
        <v>68</v>
      </c>
      <c r="E10" s="2"/>
      <c r="F10" s="29" t="str">
        <f t="shared" si="0"/>
        <v/>
      </c>
      <c r="G10" s="2"/>
      <c r="H10" s="2"/>
      <c r="I10" s="4">
        <f>$B$7</f>
        <v>1</v>
      </c>
      <c r="J10" s="5">
        <f>IF(B47&gt;0,B6+B10,IF(B3&gt;0,(B6+2*B10+2*B12+B15+B9+((B29+B11+(B3-B29-(IF((B3-B29)&gt;B19,B19,0)))/2)*B16-B30/COS(ATAN(B16)))*2),0))</f>
        <v>0</v>
      </c>
      <c r="K10" s="5">
        <f>IF(B3&gt;0,(IF(B3-B29&gt;B19,B3-B29-B19,B3-B29)),0)</f>
        <v>0</v>
      </c>
      <c r="L10" s="5">
        <f>I10*J10*K10</f>
        <v>0</v>
      </c>
      <c r="M10" s="28" t="str">
        <f t="shared" si="1"/>
        <v/>
      </c>
      <c r="N10" s="32" t="str">
        <f t="shared" si="2"/>
        <v/>
      </c>
      <c r="O10" s="33"/>
      <c r="P10" s="34"/>
    </row>
    <row r="11" spans="1:29" x14ac:dyDescent="0.25">
      <c r="A11" s="15" t="s">
        <v>81</v>
      </c>
      <c r="B11" s="27">
        <f>VLOOKUP($B$5,GEOMETRIA,HLOOKUP($A11,CNR!$A$1:$AX$2,2,FALSE),FALSE)</f>
        <v>0.1</v>
      </c>
      <c r="D11" s="2" t="s">
        <v>68</v>
      </c>
      <c r="E11" s="2"/>
      <c r="F11" s="36" t="str">
        <f>IF(E11="","",VLOOKUP(E11,EPU,2,FALSE))</f>
        <v/>
      </c>
      <c r="G11" s="2"/>
      <c r="H11" s="2"/>
      <c r="I11" s="4">
        <f>$B$7</f>
        <v>1</v>
      </c>
      <c r="J11" s="25">
        <f>IF(B47&gt;0,B6+B10+B18,IF(B3-B29&gt;B19,(B6+2*B10+2*B12+B15+B9+2*B18+((B3+B11-B19/2)*B16-B30/COS(ATAN(B16)))*2),0))</f>
        <v>0</v>
      </c>
      <c r="K11" s="5">
        <f>IF(B3-B29&gt;B19,B19,0)</f>
        <v>0</v>
      </c>
      <c r="L11" s="5">
        <f>I11*J11*K11</f>
        <v>0</v>
      </c>
      <c r="M11" s="35" t="str">
        <f>IF(E11="","",VLOOKUP(E11,EPU,3,FALSE))</f>
        <v/>
      </c>
      <c r="N11" s="39" t="str">
        <f>IF(E11="","",VLOOKUP(E11,EPU,4,FALSE))</f>
        <v/>
      </c>
      <c r="O11" s="40"/>
      <c r="P11" s="41"/>
    </row>
    <row r="12" spans="1:29" x14ac:dyDescent="0.25">
      <c r="A12" s="26" t="s">
        <v>94</v>
      </c>
      <c r="B12" s="27">
        <f>VLOOKUP($B$5,GEOMETRIA,HLOOKUP($A12,CNR!$A$1:$AX$2,2,FALSE),FALSE)</f>
        <v>0</v>
      </c>
      <c r="D12" s="2" t="s">
        <v>68</v>
      </c>
      <c r="E12" s="2" t="str">
        <f>STIMA!E12</f>
        <v>A.02.003</v>
      </c>
      <c r="F12" s="3" t="str">
        <f>IF(E12="","",VLOOKUP(E12,EPU,2,FALSE))</f>
        <v>FORNITURA MATERIALI PER RILEVATI DA CAVE CON DISTANZA &lt; 5 KM</v>
      </c>
      <c r="G12" s="2" t="str">
        <f>STIMA!G12</f>
        <v>CORPO</v>
      </c>
      <c r="H12" s="2" t="str">
        <f>STIMA!H12</f>
        <v xml:space="preserve">MOVIMENTI DI MATERIE </v>
      </c>
      <c r="I12" s="42" t="s">
        <v>85</v>
      </c>
      <c r="J12" s="43"/>
      <c r="K12" s="44"/>
      <c r="L12" s="5">
        <f>L10+L11</f>
        <v>0</v>
      </c>
      <c r="M12" s="2" t="str">
        <f>IF(E12="","",VLOOKUP(E12,EPU,3,FALSE))</f>
        <v>MC</v>
      </c>
      <c r="N12" s="6">
        <f>IF(E12="","",VLOOKUP(E12,EPU,4,FALSE))</f>
        <v>15.83</v>
      </c>
      <c r="O12" s="7">
        <f>L12*N12</f>
        <v>0</v>
      </c>
      <c r="P12" s="13">
        <f>O12/$O$61</f>
        <v>0</v>
      </c>
    </row>
    <row r="13" spans="1:29" x14ac:dyDescent="0.25">
      <c r="A13" s="23" t="s">
        <v>104</v>
      </c>
      <c r="B13" s="27">
        <f>VLOOKUP($B$5,GEOMETRIA,HLOOKUP($A13,CNR!$A$1:$AX$2,2,FALSE),FALSE)</f>
        <v>0</v>
      </c>
      <c r="D13" s="2" t="s">
        <v>67</v>
      </c>
      <c r="E13" s="2" t="str">
        <f>STIMA!E13</f>
        <v>A.02.007.d</v>
      </c>
      <c r="F13" s="3" t="str">
        <f t="shared" si="0"/>
        <v>- Compresa configurazione delle scarpate e profilatura dei cigli</v>
      </c>
      <c r="G13" s="2" t="str">
        <f>STIMA!G13</f>
        <v>CORPO</v>
      </c>
      <c r="H13" s="2" t="str">
        <f>STIMA!H13</f>
        <v xml:space="preserve">MOVIMENTI DI MATERIE </v>
      </c>
      <c r="I13" s="45" t="s">
        <v>85</v>
      </c>
      <c r="J13" s="46"/>
      <c r="K13" s="47"/>
      <c r="L13" s="5">
        <f>L12</f>
        <v>0</v>
      </c>
      <c r="M13" s="2" t="str">
        <f t="shared" si="1"/>
        <v>MC</v>
      </c>
      <c r="N13" s="6">
        <f t="shared" si="2"/>
        <v>0.87</v>
      </c>
      <c r="O13" s="7">
        <f>L13*N13</f>
        <v>0</v>
      </c>
      <c r="P13" s="13">
        <f>O13/$O$61</f>
        <v>0</v>
      </c>
    </row>
    <row r="14" spans="1:29" x14ac:dyDescent="0.25">
      <c r="A14" s="23" t="s">
        <v>105</v>
      </c>
      <c r="B14" s="27">
        <f>VLOOKUP($B$5,GEOMETRIA,HLOOKUP($A14,CNR!$A$1:$AX$2,2,FALSE),FALSE)</f>
        <v>0</v>
      </c>
      <c r="D14" s="2" t="s">
        <v>60</v>
      </c>
      <c r="E14" s="2" t="str">
        <f>STIMA!E14</f>
        <v>A.01.004</v>
      </c>
      <c r="F14" s="3" t="str">
        <f>IF(E14="","",VLOOKUP(E14,EPU,2,FALSE))</f>
        <v>SCAVO A SEZIONE RISTRETTA PER TRINCEE E BONIFICHE</v>
      </c>
      <c r="G14" s="2" t="str">
        <f>STIMA!G14</f>
        <v>CORPO</v>
      </c>
      <c r="H14" s="2" t="str">
        <f>STIMA!H14</f>
        <v xml:space="preserve">MOVIMENTI DI MATERIE </v>
      </c>
      <c r="I14" s="4">
        <f>$B$7</f>
        <v>1</v>
      </c>
      <c r="J14" s="5">
        <f>2*(B21+B21)</f>
        <v>4</v>
      </c>
      <c r="K14" s="5">
        <f>B21</f>
        <v>1</v>
      </c>
      <c r="L14" s="5">
        <f>I14*J14*K14</f>
        <v>4</v>
      </c>
      <c r="M14" s="2" t="str">
        <f>IF(E14="","",VLOOKUP(E14,EPU,3,FALSE))</f>
        <v>MC</v>
      </c>
      <c r="N14" s="6">
        <f>IF(E14="","",VLOOKUP(E14,EPU,4,FALSE))</f>
        <v>11.13</v>
      </c>
      <c r="O14" s="7">
        <f>L14*N14</f>
        <v>44.52</v>
      </c>
      <c r="P14" s="13">
        <f>O14/$O$61</f>
        <v>1.0969358648636377E-2</v>
      </c>
    </row>
    <row r="15" spans="1:29" x14ac:dyDescent="0.25">
      <c r="A15" s="26" t="s">
        <v>95</v>
      </c>
      <c r="B15" s="27">
        <f>VLOOKUP($B$5,GEOMETRIA,HLOOKUP($A15,CNR!$A$1:$AX$2,2,FALSE),FALSE)</f>
        <v>0</v>
      </c>
      <c r="D15" s="2" t="s">
        <v>64</v>
      </c>
      <c r="E15" s="2"/>
      <c r="F15" s="29"/>
      <c r="G15" s="2"/>
      <c r="H15" s="2"/>
      <c r="I15" s="4">
        <f>$B$7</f>
        <v>1</v>
      </c>
      <c r="J15" s="5">
        <f>IF(B47&gt;0,B6+B10,IF(B3+B29&lt;0,(B6+2*B10+2*B12+B15+B9+K15*B17),0))</f>
        <v>29.17</v>
      </c>
      <c r="K15" s="5">
        <f>IF(B3&lt;0,(IF(B29-B3&gt;B19,-B3+B29-B19,-B3+B29)),0)</f>
        <v>4.67</v>
      </c>
      <c r="L15" s="5">
        <f>I15*J15*K15</f>
        <v>136.22390000000001</v>
      </c>
      <c r="M15" s="28" t="str">
        <f>IF(E15="","",VLOOKUP(E15,EPU,3,FALSE))</f>
        <v/>
      </c>
      <c r="N15" s="32" t="str">
        <f>IF(E15="","",VLOOKUP(E15,EPU,4,FALSE))</f>
        <v/>
      </c>
      <c r="O15" s="33"/>
      <c r="P15" s="34"/>
    </row>
    <row r="16" spans="1:29" x14ac:dyDescent="0.25">
      <c r="A16" s="15" t="s">
        <v>45</v>
      </c>
      <c r="B16" s="27">
        <f>VLOOKUP($B$5,GEOMETRIA,HLOOKUP($A16,CNR!$A$1:$AX$2,2,FALSE),FALSE)</f>
        <v>1.5</v>
      </c>
      <c r="D16" s="2" t="s">
        <v>64</v>
      </c>
      <c r="E16" s="2"/>
      <c r="F16" s="36"/>
      <c r="G16" s="2"/>
      <c r="H16" s="2"/>
      <c r="I16" s="4">
        <f>$B$7</f>
        <v>1</v>
      </c>
      <c r="J16" s="5">
        <f>IF(B47&gt;0,B6+B10+B18,IF(K16&gt;0,(B6+2*B10+2*B12+B15+B9+2*K15*B17+K16*B17)+2*B18,0))</f>
        <v>44.84</v>
      </c>
      <c r="K16" s="5">
        <f>IF(B3&lt;0,(IF(B29-B3&gt;B19,B19,0)),0)</f>
        <v>5</v>
      </c>
      <c r="L16" s="5">
        <f>I16*J16*K16</f>
        <v>224.20000000000002</v>
      </c>
      <c r="M16" s="35" t="str">
        <f>IF(E16="","",VLOOKUP(E16,EPU,3,FALSE))</f>
        <v/>
      </c>
      <c r="N16" s="39" t="str">
        <f>IF(E16="","",VLOOKUP(E16,EPU,4,FALSE))</f>
        <v/>
      </c>
      <c r="O16" s="40"/>
      <c r="P16" s="41"/>
    </row>
    <row r="17" spans="1:16" x14ac:dyDescent="0.25">
      <c r="A17" s="15" t="s">
        <v>46</v>
      </c>
      <c r="B17" s="27">
        <f>VLOOKUP($B$5,GEOMETRIA,HLOOKUP($A17,CNR!$A$1:$AX$2,2,FALSE),FALSE)</f>
        <v>1</v>
      </c>
      <c r="D17" s="2" t="s">
        <v>64</v>
      </c>
      <c r="E17" s="2" t="str">
        <f>STIMA!E17</f>
        <v>A.01.001</v>
      </c>
      <c r="F17" s="3" t="str">
        <f>IF(E17="","",VLOOKUP(E17,EPU,2,FALSE))</f>
        <v>SCAVO DI SBANCAMENTO IN MATERIE DI QUALSIASI NATURA</v>
      </c>
      <c r="G17" s="2" t="str">
        <f>STIMA!G17</f>
        <v>CORPO</v>
      </c>
      <c r="H17" s="2" t="str">
        <f>STIMA!H17</f>
        <v xml:space="preserve">MOVIMENTI DI MATERIE </v>
      </c>
      <c r="I17" s="48" t="s">
        <v>85</v>
      </c>
      <c r="J17" s="49"/>
      <c r="K17" s="50"/>
      <c r="L17" s="5">
        <f>L15+L16</f>
        <v>360.4239</v>
      </c>
      <c r="M17" s="2" t="str">
        <f>IF(E17="","",VLOOKUP(E17,EPU,3,FALSE))</f>
        <v>MC</v>
      </c>
      <c r="N17" s="6">
        <f>IF(E17="","",VLOOKUP(E17,EPU,4,FALSE))</f>
        <v>3.65</v>
      </c>
      <c r="O17" s="7">
        <f t="shared" ref="O17:O35" si="5">L17*N17</f>
        <v>1315.547235</v>
      </c>
      <c r="P17" s="13">
        <f t="shared" ref="P17:P52" si="6">O17/$O$61</f>
        <v>0.324139924526885</v>
      </c>
    </row>
    <row r="18" spans="1:16" x14ac:dyDescent="0.25">
      <c r="A18" s="23" t="s">
        <v>84</v>
      </c>
      <c r="B18" s="27">
        <f>VLOOKUP($B$5,GEOMETRIA,HLOOKUP($A18,CNR!$A$1:$AX$2,2,FALSE),FALSE)</f>
        <v>3</v>
      </c>
      <c r="D18" s="2" t="s">
        <v>50</v>
      </c>
      <c r="E18" s="2" t="str">
        <f>STIMA!E18</f>
        <v>D.01.001</v>
      </c>
      <c r="F18" s="3" t="str">
        <f t="shared" si="0"/>
        <v>FONDAZIONE STRADALE IN MISTO GRANULARE STABILIZZATO</v>
      </c>
      <c r="G18" s="2" t="str">
        <f>STIMA!G18</f>
        <v>CORPO</v>
      </c>
      <c r="H18" s="2" t="str">
        <f>STIMA!H18</f>
        <v>SOVRASTRUTTURA</v>
      </c>
      <c r="I18" s="4">
        <f t="shared" ref="I18:I25" si="7">$B$7</f>
        <v>1</v>
      </c>
      <c r="J18" s="5">
        <f>IF(B47&gt;0,B6+B48,B6+2*B12+B15+B8*(2*(MAX(B27,B28))+2*B26+2*B25+2*B24+B23))</f>
        <v>21.58</v>
      </c>
      <c r="K18" s="5">
        <f>B23</f>
        <v>0.3</v>
      </c>
      <c r="L18" s="5">
        <f t="shared" ref="L18:L22" si="8">I18*J18*K18</f>
        <v>6.4739999999999993</v>
      </c>
      <c r="M18" s="2" t="str">
        <f t="shared" si="1"/>
        <v>MC</v>
      </c>
      <c r="N18" s="6">
        <f t="shared" si="2"/>
        <v>31.05</v>
      </c>
      <c r="O18" s="7">
        <f t="shared" si="5"/>
        <v>201.01769999999999</v>
      </c>
      <c r="P18" s="13">
        <f t="shared" si="6"/>
        <v>4.9529093576459848E-2</v>
      </c>
    </row>
    <row r="19" spans="1:16" x14ac:dyDescent="0.25">
      <c r="A19" s="23" t="s">
        <v>83</v>
      </c>
      <c r="B19" s="27">
        <f>VLOOKUP($B$5,GEOMETRIA,HLOOKUP($A19,CNR!$A$1:$AX$2,2,FALSE),FALSE)</f>
        <v>5</v>
      </c>
      <c r="D19" s="2" t="s">
        <v>51</v>
      </c>
      <c r="E19" s="2" t="str">
        <f>STIMA!E19</f>
        <v>D.01.003</v>
      </c>
      <c r="F19" s="3" t="str">
        <f t="shared" si="0"/>
        <v>FONDAZIONE STRADALE IN MISTO CEMENTATO</v>
      </c>
      <c r="G19" s="2" t="str">
        <f>STIMA!G19</f>
        <v>CORPO</v>
      </c>
      <c r="H19" s="2" t="str">
        <f>STIMA!H19</f>
        <v>SOVRASTRUTTURA</v>
      </c>
      <c r="I19" s="4">
        <f t="shared" si="7"/>
        <v>1</v>
      </c>
      <c r="J19" s="5">
        <f>IF(B47&gt;0,B6+B48,B6+B8*(2*(MAX(B27,B28))+2*B26+2*B25+B24))</f>
        <v>20.68</v>
      </c>
      <c r="K19" s="5">
        <f>B24</f>
        <v>0.15</v>
      </c>
      <c r="L19" s="5">
        <f t="shared" si="8"/>
        <v>3.1019999999999999</v>
      </c>
      <c r="M19" s="2" t="str">
        <f t="shared" si="1"/>
        <v>MC</v>
      </c>
      <c r="N19" s="6">
        <f t="shared" si="2"/>
        <v>47.63</v>
      </c>
      <c r="O19" s="7">
        <f t="shared" si="5"/>
        <v>147.74825999999999</v>
      </c>
      <c r="P19" s="13">
        <f t="shared" si="6"/>
        <v>3.6403945499819762E-2</v>
      </c>
    </row>
    <row r="20" spans="1:16" x14ac:dyDescent="0.25">
      <c r="A20" s="15" t="s">
        <v>47</v>
      </c>
      <c r="B20" s="27">
        <f>VLOOKUP($B$5,GEOMETRIA,HLOOKUP($A20,CNR!$A$1:$AX$2,2,FALSE),FALSE)</f>
        <v>1</v>
      </c>
      <c r="D20" s="2" t="s">
        <v>52</v>
      </c>
      <c r="E20" s="2" t="str">
        <f>STIMA!E20</f>
        <v>D.01.005.c</v>
      </c>
      <c r="F20" s="3" t="str">
        <f t="shared" si="0"/>
        <v>- Con bitume modificato soft per metro cubo reso e per uno spessore superiore a cm 10</v>
      </c>
      <c r="G20" s="2" t="str">
        <f>STIMA!G20</f>
        <v>CORPO</v>
      </c>
      <c r="H20" s="2" t="str">
        <f>STIMA!H20</f>
        <v>SOVRASTRUTTURA</v>
      </c>
      <c r="I20" s="4">
        <f t="shared" si="7"/>
        <v>1</v>
      </c>
      <c r="J20" s="5">
        <f>IF(B47&gt;0,B6+B48,B6+B8*(2*(MAX(B27,B28))+2*B26+B25))</f>
        <v>20.14</v>
      </c>
      <c r="K20" s="5">
        <f>B25</f>
        <v>0.12</v>
      </c>
      <c r="L20" s="5">
        <f t="shared" si="8"/>
        <v>2.4167999999999998</v>
      </c>
      <c r="M20" s="2" t="str">
        <f t="shared" si="1"/>
        <v>MC</v>
      </c>
      <c r="N20" s="6">
        <f t="shared" si="2"/>
        <v>138.33000000000001</v>
      </c>
      <c r="O20" s="7">
        <f t="shared" si="5"/>
        <v>334.315944</v>
      </c>
      <c r="P20" s="13">
        <f t="shared" si="6"/>
        <v>8.2372675015575797E-2</v>
      </c>
    </row>
    <row r="21" spans="1:16" x14ac:dyDescent="0.25">
      <c r="A21" s="15" t="s">
        <v>48</v>
      </c>
      <c r="B21" s="27">
        <f>VLOOKUP($B$5,GEOMETRIA,HLOOKUP($A21,CNR!$A$1:$AX$2,2,FALSE),FALSE)</f>
        <v>1</v>
      </c>
      <c r="D21" s="2" t="s">
        <v>53</v>
      </c>
      <c r="E21" s="2" t="str">
        <f>STIMA!E21</f>
        <v>D.01.017.e</v>
      </c>
      <c r="F21" s="3" t="str">
        <f t="shared" si="0"/>
        <v>- Con bitume modificato soft per metro cubo reso e per spessore superiore a cm 6</v>
      </c>
      <c r="G21" s="2" t="str">
        <f>STIMA!G21</f>
        <v>CORPO</v>
      </c>
      <c r="H21" s="2" t="str">
        <f>STIMA!H21</f>
        <v>SOVRASTRUTTURA</v>
      </c>
      <c r="I21" s="4">
        <f t="shared" si="7"/>
        <v>1</v>
      </c>
      <c r="J21" s="5">
        <f>IF(B47&gt;0,B6+B48,B6+B8*(2*(MAX(B27,B28))+B26))</f>
        <v>19.78</v>
      </c>
      <c r="K21" s="5">
        <f>B26</f>
        <v>0.06</v>
      </c>
      <c r="L21" s="5">
        <f t="shared" si="8"/>
        <v>1.1868000000000001</v>
      </c>
      <c r="M21" s="2" t="str">
        <f t="shared" si="1"/>
        <v>MC</v>
      </c>
      <c r="N21" s="6">
        <f t="shared" si="2"/>
        <v>152.34</v>
      </c>
      <c r="O21" s="7">
        <f t="shared" si="5"/>
        <v>180.79711200000003</v>
      </c>
      <c r="P21" s="13">
        <f t="shared" si="6"/>
        <v>4.4546908449363876E-2</v>
      </c>
    </row>
    <row r="22" spans="1:16" ht="15.75" thickBot="1" x14ac:dyDescent="0.3">
      <c r="A22" s="15" t="s">
        <v>49</v>
      </c>
      <c r="B22" s="27">
        <f>VLOOKUP($B$5,GEOMETRIA,HLOOKUP($A22,CNR!$A$1:$AX$2,2,FALSE),FALSE)</f>
        <v>1</v>
      </c>
      <c r="D22" s="2" t="s">
        <v>54</v>
      </c>
      <c r="E22" s="2" t="str">
        <f>STIMA!E22</f>
        <v>D.01.021.e</v>
      </c>
      <c r="F22" s="3" t="str">
        <f t="shared" si="0"/>
        <v>- Con bitume modificato hard per metro cubo reso e per spessore superiore a cm 3</v>
      </c>
      <c r="G22" s="2" t="str">
        <f>STIMA!G22</f>
        <v>CORPO</v>
      </c>
      <c r="H22" s="2" t="str">
        <f>STIMA!H22</f>
        <v>SOVRASTRUTTURA</v>
      </c>
      <c r="I22" s="4">
        <f t="shared" si="7"/>
        <v>1</v>
      </c>
      <c r="J22" s="5">
        <f>IF(B47&gt;0,B6+B48,B6+B8*B27)</f>
        <v>19.5</v>
      </c>
      <c r="K22" s="5">
        <f>B27</f>
        <v>0</v>
      </c>
      <c r="L22" s="5">
        <f t="shared" si="8"/>
        <v>0</v>
      </c>
      <c r="M22" s="2" t="str">
        <f t="shared" si="1"/>
        <v>MC</v>
      </c>
      <c r="N22" s="6">
        <f t="shared" si="2"/>
        <v>173.44</v>
      </c>
      <c r="O22" s="7">
        <f t="shared" si="5"/>
        <v>0</v>
      </c>
      <c r="P22" s="13">
        <f t="shared" si="6"/>
        <v>0</v>
      </c>
    </row>
    <row r="23" spans="1:16" x14ac:dyDescent="0.25">
      <c r="A23" s="76" t="s">
        <v>50</v>
      </c>
      <c r="B23" s="52">
        <f>VLOOKUP($B$5,GEOMETRIA,HLOOKUP($A23,CNR!$A$1:$AX$2,2,FALSE),FALSE)</f>
        <v>0.3</v>
      </c>
      <c r="D23" s="2" t="s">
        <v>55</v>
      </c>
      <c r="E23" s="2" t="str">
        <f>STIMA!E23</f>
        <v>D.01.036.a</v>
      </c>
      <c r="F23" s="3" t="str">
        <f t="shared" si="0"/>
        <v>- Con bitume modificato hard per uno spessore di cm 4</v>
      </c>
      <c r="G23" s="2" t="str">
        <f>STIMA!G23</f>
        <v>CORPO</v>
      </c>
      <c r="H23" s="2" t="str">
        <f>STIMA!H23</f>
        <v>SOVRASTRUTTURA</v>
      </c>
      <c r="I23" s="4">
        <f t="shared" si="7"/>
        <v>1</v>
      </c>
      <c r="J23" s="5">
        <f>IF(B47&gt;0,B6+B48,B6+B8*B28)</f>
        <v>19.579999999999998</v>
      </c>
      <c r="K23" s="12"/>
      <c r="L23" s="5">
        <f>IF(B28&gt;0,I23*J23,0)</f>
        <v>19.579999999999998</v>
      </c>
      <c r="M23" s="2" t="str">
        <f t="shared" si="1"/>
        <v>MQ</v>
      </c>
      <c r="N23" s="6">
        <f t="shared" si="2"/>
        <v>9.7799999999999994</v>
      </c>
      <c r="O23" s="7">
        <f t="shared" si="5"/>
        <v>191.49239999999998</v>
      </c>
      <c r="P23" s="13">
        <f t="shared" si="6"/>
        <v>4.7182138681224978E-2</v>
      </c>
    </row>
    <row r="24" spans="1:16" x14ac:dyDescent="0.25">
      <c r="A24" s="77" t="s">
        <v>51</v>
      </c>
      <c r="B24" s="54">
        <f>VLOOKUP($B$5,GEOMETRIA,HLOOKUP($A24,CNR!$A$1:$AX$2,2,FALSE),FALSE)</f>
        <v>0.15</v>
      </c>
      <c r="D24" s="2" t="s">
        <v>59</v>
      </c>
      <c r="E24" s="2" t="str">
        <f>STIMA!E24</f>
        <v>D.01.043.a</v>
      </c>
      <c r="F24" s="3" t="str">
        <f t="shared" si="0"/>
        <v>- In emulsione bituminosa non modificata</v>
      </c>
      <c r="G24" s="2" t="str">
        <f>STIMA!G24</f>
        <v>CORPO</v>
      </c>
      <c r="H24" s="2" t="str">
        <f>STIMA!H24</f>
        <v>SOVRASTRUTTURA</v>
      </c>
      <c r="I24" s="4">
        <f t="shared" si="7"/>
        <v>1</v>
      </c>
      <c r="J24" s="5">
        <f>J23</f>
        <v>19.579999999999998</v>
      </c>
      <c r="K24" s="12"/>
      <c r="L24" s="5">
        <f>L23</f>
        <v>19.579999999999998</v>
      </c>
      <c r="M24" s="2" t="str">
        <f t="shared" si="1"/>
        <v>MQ</v>
      </c>
      <c r="N24" s="6">
        <f t="shared" si="2"/>
        <v>0.8</v>
      </c>
      <c r="O24" s="7">
        <f t="shared" si="5"/>
        <v>15.664</v>
      </c>
      <c r="P24" s="13">
        <f t="shared" si="6"/>
        <v>3.8594796467259699E-3</v>
      </c>
    </row>
    <row r="25" spans="1:16" x14ac:dyDescent="0.25">
      <c r="A25" s="77" t="s">
        <v>52</v>
      </c>
      <c r="B25" s="54">
        <f>VLOOKUP($B$5,GEOMETRIA,HLOOKUP($A25,CNR!$A$1:$AX$2,2,FALSE),FALSE)</f>
        <v>0.12</v>
      </c>
      <c r="D25" s="55" t="s">
        <v>87</v>
      </c>
      <c r="E25" s="2" t="str">
        <f>STIMA!E25</f>
        <v>A.02.004.b</v>
      </c>
      <c r="F25" s="3" t="str">
        <f t="shared" si="0"/>
        <v>- Dai depositi dell'amministrazione</v>
      </c>
      <c r="G25" s="2" t="str">
        <f>STIMA!G25</f>
        <v>CORPO</v>
      </c>
      <c r="H25" s="2" t="str">
        <f>STIMA!H25</f>
        <v xml:space="preserve">MOVIMENTI DI MATERIE </v>
      </c>
      <c r="I25" s="4">
        <f t="shared" si="7"/>
        <v>1</v>
      </c>
      <c r="J25" s="5">
        <f>IF(B47&gt;0,ABS(B3)/COS(ATAN(B16))+B10,IF(B3&gt;0,(2*(B3-B29)/COS(ATAN(B16))+((B29+B11)*(B10+(B29+B11)*B16/2)-B29*B29/2)*2/B30+B9*B29/B30+(IF(B3&gt;B19,2*B18,0))+IF(B13&gt;0,((3.14*(B13/2-B6-B15)^2*B3)/B7/B30),0)),((K15+B29-B30)+(K16-B30))*2*+B17+B9*B29/B30+IF(B29-B3&gt;B19,2*B18,0)+2*B10/B30))</f>
        <v>39.396666666666668</v>
      </c>
      <c r="K25" s="5">
        <f>B30</f>
        <v>0.3</v>
      </c>
      <c r="L25" s="5">
        <f>I25*J25*K25</f>
        <v>11.819000000000001</v>
      </c>
      <c r="M25" s="2" t="str">
        <f t="shared" si="1"/>
        <v>MC</v>
      </c>
      <c r="N25" s="6">
        <f t="shared" si="2"/>
        <v>4.17</v>
      </c>
      <c r="O25" s="7">
        <f t="shared" si="5"/>
        <v>49.285230000000006</v>
      </c>
      <c r="P25" s="13">
        <f t="shared" si="6"/>
        <v>1.2143471786849349E-2</v>
      </c>
    </row>
    <row r="26" spans="1:16" x14ac:dyDescent="0.25">
      <c r="A26" s="77" t="s">
        <v>53</v>
      </c>
      <c r="B26" s="54">
        <f>VLOOKUP($B$5,GEOMETRIA,HLOOKUP($A26,CNR!$A$1:$AX$2,2,FALSE),FALSE)</f>
        <v>0.06</v>
      </c>
      <c r="D26" s="2" t="s">
        <v>69</v>
      </c>
      <c r="E26" s="2" t="str">
        <f>STIMA!E26</f>
        <v>A.02.007.d</v>
      </c>
      <c r="F26" s="3" t="str">
        <f>IF(E26="","",VLOOKUP(E26,EPU,2,FALSE))</f>
        <v>- Compresa configurazione delle scarpate e profilatura dei cigli</v>
      </c>
      <c r="G26" s="2" t="str">
        <f>STIMA!G26</f>
        <v>CORPO</v>
      </c>
      <c r="H26" s="2" t="str">
        <f>STIMA!H26</f>
        <v xml:space="preserve">MOVIMENTI DI MATERIE </v>
      </c>
      <c r="I26" s="48" t="s">
        <v>85</v>
      </c>
      <c r="J26" s="49"/>
      <c r="K26" s="50"/>
      <c r="L26" s="5">
        <f>L25</f>
        <v>11.819000000000001</v>
      </c>
      <c r="M26" s="2" t="str">
        <f t="shared" si="1"/>
        <v>MC</v>
      </c>
      <c r="N26" s="6">
        <f t="shared" si="2"/>
        <v>0.87</v>
      </c>
      <c r="O26" s="7">
        <f t="shared" si="5"/>
        <v>10.282530000000001</v>
      </c>
      <c r="P26" s="13">
        <f t="shared" si="6"/>
        <v>2.5335300850261233E-3</v>
      </c>
    </row>
    <row r="27" spans="1:16" x14ac:dyDescent="0.25">
      <c r="A27" s="77" t="s">
        <v>54</v>
      </c>
      <c r="B27" s="54">
        <f>VLOOKUP($B$5,GEOMETRIA,HLOOKUP($A27,CNR!$A$1:$AX$2,2,FALSE),FALSE)</f>
        <v>0</v>
      </c>
      <c r="D27" s="55" t="s">
        <v>91</v>
      </c>
      <c r="E27" s="2" t="str">
        <f>STIMA!E27</f>
        <v>F.01.019.1.a</v>
      </c>
      <c r="F27" s="3" t="str">
        <f>IF(E27="","",VLOOKUP(E27,EPU,2,FALSE))</f>
        <v>- Con miscuglio di semi di prato</v>
      </c>
      <c r="G27" s="2" t="str">
        <f>STIMA!G27</f>
        <v>CORPO</v>
      </c>
      <c r="H27" s="2" t="str">
        <f>STIMA!H27</f>
        <v xml:space="preserve">MOVIMENTI DI MATERIE </v>
      </c>
      <c r="I27" s="4">
        <f>$B$7</f>
        <v>1</v>
      </c>
      <c r="J27" s="5">
        <f>IF(B47&gt;0,ABS(B3)/COS(ATAN(B16))+B10,IF(B3&gt;0,(2*(B3-B29)/COS(ATAN(B16))+((B29+B11)*(B10+(B29+B11)*B16/2)-B29*B29/2)*2/B30+B9*B29/B30+(IF(B3&gt;B19,2*B18,0))),((K15+B29-B30)+(K16-B30))*2*+B17+B9*B29/B30+IF(B29-B3&gt;B19,2*B18,0)+2*B10/B30))</f>
        <v>39.396666666666668</v>
      </c>
      <c r="K27" s="20"/>
      <c r="L27" s="5">
        <f t="shared" ref="L27:L34" si="9">I27*J27</f>
        <v>39.396666666666668</v>
      </c>
      <c r="M27" s="2" t="str">
        <f t="shared" si="1"/>
        <v>MQ</v>
      </c>
      <c r="N27" s="6">
        <f t="shared" si="2"/>
        <v>1.26</v>
      </c>
      <c r="O27" s="7">
        <f t="shared" si="5"/>
        <v>49.639800000000001</v>
      </c>
      <c r="P27" s="13">
        <f t="shared" si="6"/>
        <v>1.2230834893229559E-2</v>
      </c>
    </row>
    <row r="28" spans="1:16" ht="15.75" thickBot="1" x14ac:dyDescent="0.3">
      <c r="A28" s="77" t="s">
        <v>55</v>
      </c>
      <c r="B28" s="54">
        <f>VLOOKUP($B$5,GEOMETRIA,HLOOKUP($A28,CNR!$A$1:$AX$2,2,FALSE),FALSE)</f>
        <v>0.04</v>
      </c>
      <c r="D28" s="2" t="s">
        <v>61</v>
      </c>
      <c r="E28" s="2" t="str">
        <f>STIMA!E28</f>
        <v>E.05.010.a</v>
      </c>
      <c r="F28" s="3" t="str">
        <f t="shared" si="0"/>
        <v>- Recinzione stradale di sicurezza di H nominale 1.20 m</v>
      </c>
      <c r="G28" s="2" t="str">
        <f>STIMA!G28</f>
        <v>CORPO</v>
      </c>
      <c r="H28" s="2" t="str">
        <f>STIMA!H28</f>
        <v>LAVORI DIVERSI</v>
      </c>
      <c r="I28" s="4">
        <f>IF(B22&gt;0,$B$7,0)</f>
        <v>1</v>
      </c>
      <c r="J28" s="5">
        <v>2</v>
      </c>
      <c r="K28" s="22"/>
      <c r="L28" s="5">
        <f t="shared" si="9"/>
        <v>2</v>
      </c>
      <c r="M28" s="2" t="str">
        <f t="shared" si="1"/>
        <v>ML</v>
      </c>
      <c r="N28" s="6">
        <f t="shared" si="2"/>
        <v>29.86</v>
      </c>
      <c r="O28" s="7">
        <f t="shared" si="5"/>
        <v>59.72</v>
      </c>
      <c r="P28" s="13">
        <f t="shared" si="6"/>
        <v>1.4714512544846459E-2</v>
      </c>
    </row>
    <row r="29" spans="1:16" ht="15.75" thickBot="1" x14ac:dyDescent="0.3">
      <c r="A29" s="78" t="s">
        <v>21</v>
      </c>
      <c r="B29" s="19">
        <f>VLOOKUP($B$5,GEOMETRIA,HLOOKUP($A29,CNR!$A$1:$AX$2,2,FALSE),FALSE)</f>
        <v>0.66999999999999993</v>
      </c>
      <c r="D29" s="55" t="s">
        <v>92</v>
      </c>
      <c r="E29" s="2" t="str">
        <f>STIMA!E29</f>
        <v>G.02.002.a</v>
      </c>
      <c r="F29" s="3" t="str">
        <f t="shared" si="0"/>
        <v>- Bordo laterale</v>
      </c>
      <c r="G29" s="2" t="str">
        <f>STIMA!G29</f>
        <v>CORPO</v>
      </c>
      <c r="H29" s="2" t="str">
        <f>STIMA!H29</f>
        <v xml:space="preserve">BARRIERE DI SICUREZZA </v>
      </c>
      <c r="I29" s="4">
        <f>$B$7+2*B14*(B13/2-B6)</f>
        <v>1</v>
      </c>
      <c r="J29" s="5">
        <f>IF($B$3&lt;1.5,0,B37)</f>
        <v>0</v>
      </c>
      <c r="K29" s="22"/>
      <c r="L29" s="5">
        <f t="shared" si="9"/>
        <v>0</v>
      </c>
      <c r="M29" s="2" t="str">
        <f t="shared" si="1"/>
        <v>ML</v>
      </c>
      <c r="N29" s="6">
        <f t="shared" si="2"/>
        <v>58.29</v>
      </c>
      <c r="O29" s="7">
        <f t="shared" si="5"/>
        <v>0</v>
      </c>
      <c r="P29" s="13">
        <f t="shared" si="6"/>
        <v>0</v>
      </c>
    </row>
    <row r="30" spans="1:16" x14ac:dyDescent="0.25">
      <c r="A30" s="1" t="s">
        <v>86</v>
      </c>
      <c r="B30" s="27">
        <f>VLOOKUP($B$5,GEOMETRIA,HLOOKUP($A30,CNR!$A$1:$AX$2,2,FALSE),FALSE)</f>
        <v>0.3</v>
      </c>
      <c r="D30" s="55" t="s">
        <v>80</v>
      </c>
      <c r="E30" s="2" t="str">
        <f>STIMA!E30</f>
        <v>G.02.003.a</v>
      </c>
      <c r="F30" s="3" t="str">
        <f t="shared" si="0"/>
        <v>- Bordo laterale nastro e paletti o muretto</v>
      </c>
      <c r="G30" s="2" t="str">
        <f>STIMA!G30</f>
        <v>CORPO</v>
      </c>
      <c r="H30" s="2" t="str">
        <f>STIMA!H30</f>
        <v xml:space="preserve">BARRIERE DI SICUREZZA </v>
      </c>
      <c r="I30" s="4">
        <f>$B$7+2*B14*(B13/2-B6)</f>
        <v>1</v>
      </c>
      <c r="J30" s="5">
        <f>IF($B$3&lt;1.5,0,B38)</f>
        <v>0</v>
      </c>
      <c r="K30" s="22"/>
      <c r="L30" s="5">
        <f t="shared" si="9"/>
        <v>0</v>
      </c>
      <c r="M30" s="2" t="str">
        <f t="shared" si="1"/>
        <v>ML</v>
      </c>
      <c r="N30" s="6">
        <f t="shared" si="2"/>
        <v>100.61</v>
      </c>
      <c r="O30" s="7">
        <f t="shared" si="5"/>
        <v>0</v>
      </c>
      <c r="P30" s="13">
        <f t="shared" si="6"/>
        <v>0</v>
      </c>
    </row>
    <row r="31" spans="1:16" x14ac:dyDescent="0.25">
      <c r="A31" s="1" t="s">
        <v>56</v>
      </c>
      <c r="B31" s="27">
        <f>VLOOKUP($B$5,GEOMETRIA,HLOOKUP($A31,CNR!$A$1:$AX$2,2,FALSE),FALSE)</f>
        <v>0.3</v>
      </c>
      <c r="D31" s="55" t="s">
        <v>99</v>
      </c>
      <c r="E31" s="2" t="str">
        <f>STIMA!E31</f>
        <v>G.02.004.a</v>
      </c>
      <c r="F31" s="3" t="str">
        <f t="shared" si="0"/>
        <v>- Bordo laterale nastro e paletti</v>
      </c>
      <c r="G31" s="2" t="str">
        <f>STIMA!G31</f>
        <v>CORPO</v>
      </c>
      <c r="H31" s="2" t="str">
        <f>STIMA!H31</f>
        <v xml:space="preserve">BARRIERE DI SICUREZZA </v>
      </c>
      <c r="I31" s="4">
        <f>$B$7+2*B14*(B13/2-B6)</f>
        <v>1</v>
      </c>
      <c r="J31" s="5">
        <f>IF($B$3&lt;1.5,0,B39)</f>
        <v>0</v>
      </c>
      <c r="K31" s="22"/>
      <c r="L31" s="5">
        <f t="shared" si="9"/>
        <v>0</v>
      </c>
      <c r="M31" s="2" t="str">
        <f t="shared" si="1"/>
        <v>ML</v>
      </c>
      <c r="N31" s="6">
        <f t="shared" si="2"/>
        <v>143.21</v>
      </c>
      <c r="O31" s="7">
        <f t="shared" si="5"/>
        <v>0</v>
      </c>
      <c r="P31" s="13">
        <f t="shared" si="6"/>
        <v>0</v>
      </c>
    </row>
    <row r="32" spans="1:16" x14ac:dyDescent="0.25">
      <c r="A32" s="1" t="s">
        <v>57</v>
      </c>
      <c r="B32" s="27">
        <f>VLOOKUP($B$5,GEOMETRIA,HLOOKUP($A32,CNR!$A$1:$AX$2,2,FALSE),FALSE)</f>
        <v>0.5</v>
      </c>
      <c r="D32" s="55" t="s">
        <v>100</v>
      </c>
      <c r="E32" s="2" t="str">
        <f>STIMA!E32</f>
        <v>G.02.005.b</v>
      </c>
      <c r="F32" s="3" t="str">
        <f t="shared" si="0"/>
        <v>- Bordo ponte nastro e paletti</v>
      </c>
      <c r="G32" s="2" t="str">
        <f>STIMA!G32</f>
        <v>CORPO</v>
      </c>
      <c r="H32" s="2" t="str">
        <f>STIMA!H32</f>
        <v xml:space="preserve">BARRIERE DI SICUREZZA </v>
      </c>
      <c r="I32" s="4">
        <f>$B$7+2*B14*(B13/2-B6)</f>
        <v>1</v>
      </c>
      <c r="J32" s="5">
        <f>IF($B$3&lt;1.5,0,B40)</f>
        <v>0</v>
      </c>
      <c r="K32" s="22"/>
      <c r="L32" s="5">
        <f t="shared" si="9"/>
        <v>0</v>
      </c>
      <c r="M32" s="2" t="str">
        <f t="shared" si="1"/>
        <v>ML</v>
      </c>
      <c r="N32" s="6">
        <f t="shared" si="2"/>
        <v>247.55</v>
      </c>
      <c r="O32" s="7">
        <f t="shared" si="5"/>
        <v>0</v>
      </c>
      <c r="P32" s="13">
        <f t="shared" si="6"/>
        <v>0</v>
      </c>
    </row>
    <row r="33" spans="1:17" x14ac:dyDescent="0.25">
      <c r="A33" s="1" t="s">
        <v>58</v>
      </c>
      <c r="B33" s="27">
        <f>VLOOKUP($B$5,GEOMETRIA,HLOOKUP($A33,CNR!$A$1:$AX$2,2,FALSE),FALSE)</f>
        <v>1</v>
      </c>
      <c r="D33" s="55" t="s">
        <v>101</v>
      </c>
      <c r="E33" s="2" t="str">
        <f>STIMA!E33</f>
        <v>G.02.005.a</v>
      </c>
      <c r="F33" s="3" t="str">
        <f t="shared" si="0"/>
        <v>- Spartitraffico monofilare</v>
      </c>
      <c r="G33" s="2" t="str">
        <f>STIMA!G33</f>
        <v>CORPO</v>
      </c>
      <c r="H33" s="2" t="str">
        <f>STIMA!H33</f>
        <v xml:space="preserve">BARRIERE DI SICUREZZA </v>
      </c>
      <c r="I33" s="4">
        <f>$B$7</f>
        <v>1</v>
      </c>
      <c r="J33" s="5">
        <f t="shared" ref="J33:J38" si="10">B41</f>
        <v>0</v>
      </c>
      <c r="K33" s="22"/>
      <c r="L33" s="5">
        <f t="shared" si="9"/>
        <v>0</v>
      </c>
      <c r="M33" s="2" t="str">
        <f t="shared" si="1"/>
        <v>ML</v>
      </c>
      <c r="N33" s="6">
        <f t="shared" si="2"/>
        <v>184.14</v>
      </c>
      <c r="O33" s="7">
        <f t="shared" si="5"/>
        <v>0</v>
      </c>
      <c r="P33" s="13">
        <f t="shared" si="6"/>
        <v>0</v>
      </c>
    </row>
    <row r="34" spans="1:17" x14ac:dyDescent="0.25">
      <c r="A34" s="1" t="s">
        <v>93</v>
      </c>
      <c r="B34" s="27">
        <f>VLOOKUP($B$5,GEOMETRIA,HLOOKUP($A34,CNR!$A$1:$AX$2,2,FALSE),FALSE)</f>
        <v>1</v>
      </c>
      <c r="D34" s="55" t="s">
        <v>103</v>
      </c>
      <c r="E34" s="2" t="str">
        <f>STIMA!E34</f>
        <v>G.02.015</v>
      </c>
      <c r="F34" s="3" t="str">
        <f t="shared" si="0"/>
        <v>MURETTO DEVIATORE RIGIDO REDIRETTIVO</v>
      </c>
      <c r="G34" s="2" t="str">
        <f>STIMA!G34</f>
        <v>CORPO</v>
      </c>
      <c r="H34" s="2" t="str">
        <f>STIMA!H34</f>
        <v xml:space="preserve">BARRIERE DI SICUREZZA </v>
      </c>
      <c r="I34" s="4">
        <f>$B$7</f>
        <v>1</v>
      </c>
      <c r="J34" s="5">
        <f t="shared" si="10"/>
        <v>1</v>
      </c>
      <c r="K34" s="22"/>
      <c r="L34" s="5">
        <f t="shared" si="9"/>
        <v>1</v>
      </c>
      <c r="M34" s="2" t="str">
        <f t="shared" si="1"/>
        <v>ML</v>
      </c>
      <c r="N34" s="6">
        <f t="shared" si="2"/>
        <v>104.41</v>
      </c>
      <c r="O34" s="7">
        <f t="shared" si="5"/>
        <v>104.41</v>
      </c>
      <c r="P34" s="13">
        <f t="shared" si="6"/>
        <v>2.5725757783111501E-2</v>
      </c>
    </row>
    <row r="35" spans="1:17" x14ac:dyDescent="0.25">
      <c r="A35" s="1" t="s">
        <v>70</v>
      </c>
      <c r="B35" s="27">
        <f>VLOOKUP($B$5,GEOMETRIA,HLOOKUP($A35,CNR!$A$1:$AX$2,2,FALSE),FALSE)</f>
        <v>1</v>
      </c>
      <c r="D35" s="55" t="s">
        <v>111</v>
      </c>
      <c r="E35" s="2" t="str">
        <f>STIMA!E35</f>
        <v>G.01.075</v>
      </c>
      <c r="F35" s="3" t="str">
        <f t="shared" si="0"/>
        <v>FORNITURA E POSA IN OPERA DI PARAPETTO SERIE PESANTE CON TUBI PASSANTI E PANNELLI MODULARI</v>
      </c>
      <c r="G35" s="2">
        <f>STIMA!G35</f>
        <v>0</v>
      </c>
      <c r="H35" s="2" t="str">
        <f>STIMA!H35</f>
        <v>LAVORI DIVERSI</v>
      </c>
      <c r="I35" s="4">
        <f>IF(B3&gt;0,$B$7,0)</f>
        <v>0</v>
      </c>
      <c r="J35" s="5">
        <f t="shared" si="10"/>
        <v>0</v>
      </c>
      <c r="K35" s="22"/>
      <c r="L35" s="5">
        <f>I35*J35</f>
        <v>0</v>
      </c>
      <c r="M35" s="2" t="str">
        <f t="shared" si="1"/>
        <v>ML</v>
      </c>
      <c r="N35" s="6">
        <f t="shared" si="2"/>
        <v>121.81</v>
      </c>
      <c r="O35" s="7">
        <f t="shared" si="5"/>
        <v>0</v>
      </c>
      <c r="P35" s="13">
        <f t="shared" si="6"/>
        <v>0</v>
      </c>
    </row>
    <row r="36" spans="1:17" x14ac:dyDescent="0.25">
      <c r="A36" s="1" t="s">
        <v>82</v>
      </c>
      <c r="B36" s="27">
        <f>VLOOKUP($B$5,GEOMETRIA,HLOOKUP($A36,CNR!$A$1:$AX$2,2,FALSE),FALSE)</f>
        <v>25</v>
      </c>
      <c r="D36" s="55" t="s">
        <v>98</v>
      </c>
      <c r="E36" s="2" t="str">
        <f>STIMA!E36</f>
        <v>H.01.003.a</v>
      </c>
      <c r="F36" s="3" t="str">
        <f t="shared" si="0"/>
        <v>- Per strisce continue e discontinue da centimetri 12</v>
      </c>
      <c r="G36" s="2" t="str">
        <f>STIMA!G36</f>
        <v>CORPO</v>
      </c>
      <c r="H36" s="2" t="str">
        <f>STIMA!H36</f>
        <v xml:space="preserve">SEGNALETICA ORIZZONTALE </v>
      </c>
      <c r="I36" s="4">
        <f>$B$7</f>
        <v>1</v>
      </c>
      <c r="J36" s="5">
        <f t="shared" si="10"/>
        <v>0</v>
      </c>
      <c r="K36" s="22"/>
      <c r="L36" s="5">
        <f>I36*J36</f>
        <v>0</v>
      </c>
      <c r="M36" s="2" t="str">
        <f t="shared" si="1"/>
        <v>ML</v>
      </c>
      <c r="N36" s="6">
        <f t="shared" si="2"/>
        <v>0.5</v>
      </c>
      <c r="O36" s="7">
        <f t="shared" ref="O36:O47" si="11">L36*N36</f>
        <v>0</v>
      </c>
      <c r="P36" s="13">
        <f t="shared" si="6"/>
        <v>0</v>
      </c>
    </row>
    <row r="37" spans="1:17" x14ac:dyDescent="0.25">
      <c r="A37" s="23" t="s">
        <v>92</v>
      </c>
      <c r="B37" s="27">
        <f>VLOOKUP($B$5,GEOMETRIA,HLOOKUP($A37,CNR!$A$1:$AX$2,2,FALSE),FALSE)</f>
        <v>0</v>
      </c>
      <c r="D37" s="2" t="s">
        <v>66</v>
      </c>
      <c r="E37" s="2" t="str">
        <f>STIMA!E37</f>
        <v>H.01.003.b</v>
      </c>
      <c r="F37" s="3" t="str">
        <f t="shared" si="0"/>
        <v>- Per strisce continue e discontinue da centimetri 15</v>
      </c>
      <c r="G37" s="2" t="str">
        <f>STIMA!G37</f>
        <v>CORPO</v>
      </c>
      <c r="H37" s="2" t="str">
        <f>STIMA!H37</f>
        <v xml:space="preserve">SEGNALETICA ORIZZONTALE </v>
      </c>
      <c r="I37" s="4">
        <f>$B$7</f>
        <v>1</v>
      </c>
      <c r="J37" s="5">
        <f t="shared" si="10"/>
        <v>2</v>
      </c>
      <c r="K37" s="22"/>
      <c r="L37" s="5">
        <f>I37*J37</f>
        <v>2</v>
      </c>
      <c r="M37" s="2" t="str">
        <f t="shared" si="1"/>
        <v>ML</v>
      </c>
      <c r="N37" s="6">
        <f t="shared" si="2"/>
        <v>0.55000000000000004</v>
      </c>
      <c r="O37" s="7">
        <f t="shared" si="11"/>
        <v>1.1000000000000001</v>
      </c>
      <c r="P37" s="13">
        <f t="shared" si="6"/>
        <v>2.71030874067835E-4</v>
      </c>
    </row>
    <row r="38" spans="1:17" x14ac:dyDescent="0.25">
      <c r="A38" s="23" t="s">
        <v>80</v>
      </c>
      <c r="B38" s="27">
        <f>VLOOKUP($B$5,GEOMETRIA,HLOOKUP($A38,CNR!$A$1:$AX$2,2,FALSE),FALSE)</f>
        <v>0</v>
      </c>
      <c r="D38" s="2" t="s">
        <v>65</v>
      </c>
      <c r="E38" s="2" t="str">
        <f>STIMA!E38</f>
        <v>H.01.003.c</v>
      </c>
      <c r="F38" s="3" t="str">
        <f t="shared" si="0"/>
        <v>- Per strisce continue e discontinue da centimetri 25</v>
      </c>
      <c r="G38" s="2" t="str">
        <f>STIMA!G38</f>
        <v>CORPO</v>
      </c>
      <c r="H38" s="2" t="str">
        <f>STIMA!H38</f>
        <v xml:space="preserve">SEGNALETICA ORIZZONTALE </v>
      </c>
      <c r="I38" s="4">
        <f>$B$7</f>
        <v>1</v>
      </c>
      <c r="J38" s="5">
        <f t="shared" si="10"/>
        <v>4</v>
      </c>
      <c r="K38" s="22"/>
      <c r="L38" s="5">
        <f>I38*J38</f>
        <v>4</v>
      </c>
      <c r="M38" s="2" t="str">
        <f t="shared" si="1"/>
        <v>ML</v>
      </c>
      <c r="N38" s="6">
        <f t="shared" si="2"/>
        <v>0.71</v>
      </c>
      <c r="O38" s="7">
        <f t="shared" si="11"/>
        <v>2.84</v>
      </c>
      <c r="P38" s="13">
        <f t="shared" si="6"/>
        <v>6.9975243850241026E-4</v>
      </c>
    </row>
    <row r="39" spans="1:17" x14ac:dyDescent="0.25">
      <c r="A39" s="23" t="s">
        <v>99</v>
      </c>
      <c r="B39" s="27">
        <f>VLOOKUP($B$5,GEOMETRIA,HLOOKUP($A39,CNR!$A$1:$AX$2,2,FALSE),FALSE)</f>
        <v>2</v>
      </c>
      <c r="D39" s="2" t="s">
        <v>62</v>
      </c>
      <c r="E39" s="2" t="str">
        <f>STIMA!E39</f>
        <v>I.02.001.a</v>
      </c>
      <c r="F39" s="3" t="str">
        <f t="shared" si="0"/>
        <v>- Di cm 50X50X20</v>
      </c>
      <c r="G39" s="2" t="str">
        <f>STIMA!G39</f>
        <v>CORPO</v>
      </c>
      <c r="H39" s="2" t="str">
        <f>STIMA!H39</f>
        <v>LAVORI DIVERSI</v>
      </c>
      <c r="I39" s="4">
        <f>$B$7</f>
        <v>1</v>
      </c>
      <c r="J39" s="5">
        <f>IF(AND(B36&gt;0,B3&gt;0),((B3+B11)/COS(ATAN(B16))*2+(IF(B3&gt;B19,2*B18,0))+2*B10+2*B20)/B36,0)</f>
        <v>0</v>
      </c>
      <c r="K39" s="22"/>
      <c r="L39" s="5">
        <f>I39*J39</f>
        <v>0</v>
      </c>
      <c r="M39" s="2" t="str">
        <f t="shared" si="1"/>
        <v>ML</v>
      </c>
      <c r="N39" s="6">
        <f t="shared" si="2"/>
        <v>19.73</v>
      </c>
      <c r="O39" s="7">
        <f t="shared" si="11"/>
        <v>0</v>
      </c>
      <c r="P39" s="13">
        <f t="shared" si="6"/>
        <v>0</v>
      </c>
    </row>
    <row r="40" spans="1:17" x14ac:dyDescent="0.25">
      <c r="A40" s="23" t="s">
        <v>100</v>
      </c>
      <c r="B40" s="27">
        <f>VLOOKUP($B$5,GEOMETRIA,HLOOKUP($A40,CNR!$A$1:$AX$2,2,FALSE),FALSE)</f>
        <v>0</v>
      </c>
      <c r="D40" s="55" t="s">
        <v>112</v>
      </c>
      <c r="E40" s="2" t="str">
        <f>STIMA!E40</f>
        <v>E.02.010.a</v>
      </c>
      <c r="F40" s="3" t="str">
        <f t="shared" si="0"/>
        <v>- Sezione di cm 15 x 25</v>
      </c>
      <c r="G40" s="2" t="str">
        <f>STIMA!G40</f>
        <v>CORPO</v>
      </c>
      <c r="H40" s="2" t="str">
        <f>STIMA!H40</f>
        <v>LAVORI DIVERSI</v>
      </c>
      <c r="I40" s="4">
        <f>IF(B13&gt;0,(B13/2-B6)*6.28+B14*2*B13/2,0)</f>
        <v>0</v>
      </c>
      <c r="J40" s="5"/>
      <c r="K40" s="22"/>
      <c r="L40" s="5">
        <f>I40</f>
        <v>0</v>
      </c>
      <c r="M40" s="2" t="str">
        <f t="shared" si="1"/>
        <v>ML</v>
      </c>
      <c r="N40" s="6">
        <f t="shared" si="2"/>
        <v>16.28</v>
      </c>
      <c r="O40" s="7">
        <f t="shared" si="11"/>
        <v>0</v>
      </c>
      <c r="P40" s="13">
        <f t="shared" si="6"/>
        <v>0</v>
      </c>
      <c r="Q40" s="57"/>
    </row>
    <row r="41" spans="1:17" x14ac:dyDescent="0.25">
      <c r="A41" s="23" t="s">
        <v>101</v>
      </c>
      <c r="B41" s="27">
        <f>VLOOKUP($B$5,GEOMETRIA,HLOOKUP($A41,CNR!$A$1:$AX$2,2,FALSE),FALSE)</f>
        <v>0</v>
      </c>
      <c r="D41" s="58" t="s">
        <v>107</v>
      </c>
      <c r="E41" s="2" t="str">
        <f>STIMA!E41</f>
        <v>E.02.035.b</v>
      </c>
      <c r="F41" s="3" t="str">
        <f t="shared" si="0"/>
        <v>- In letto di sabbia e cemento, dimensioni 10x10x12 cm</v>
      </c>
      <c r="G41" s="2" t="str">
        <f>STIMA!G41</f>
        <v>CORPO</v>
      </c>
      <c r="H41" s="2" t="str">
        <f>STIMA!H41</f>
        <v>LAVORI DIVERSI</v>
      </c>
      <c r="I41" s="4">
        <f>IF(B13&gt;0,(B13/2-B6-B15/2)*6.28,0)</f>
        <v>0</v>
      </c>
      <c r="J41" s="5">
        <f>IF(B13&gt;0,B15,0)</f>
        <v>0</v>
      </c>
      <c r="K41" s="22"/>
      <c r="L41" s="5">
        <f>I41*J41</f>
        <v>0</v>
      </c>
      <c r="M41" s="2" t="str">
        <f t="shared" si="1"/>
        <v>MQ</v>
      </c>
      <c r="N41" s="6">
        <f t="shared" si="2"/>
        <v>93.51</v>
      </c>
      <c r="O41" s="7">
        <f t="shared" si="11"/>
        <v>0</v>
      </c>
      <c r="P41" s="13">
        <f t="shared" si="6"/>
        <v>0</v>
      </c>
      <c r="Q41" s="57"/>
    </row>
    <row r="42" spans="1:17" x14ac:dyDescent="0.25">
      <c r="A42" s="23" t="s">
        <v>103</v>
      </c>
      <c r="B42" s="27">
        <f>VLOOKUP($B$5,GEOMETRIA,HLOOKUP($A42,CNR!$A$1:$AX$2,2,FALSE),FALSE)</f>
        <v>1</v>
      </c>
      <c r="D42" s="59" t="s">
        <v>63</v>
      </c>
      <c r="E42" s="2" t="str">
        <f>STIMA!E42</f>
        <v>E.02.025.a</v>
      </c>
      <c r="F42" s="3" t="str">
        <f t="shared" si="0"/>
        <v>- Dimensioni 30/35 x 50 x 200 cm</v>
      </c>
      <c r="G42" s="2" t="str">
        <f>STIMA!G42</f>
        <v>CORPO</v>
      </c>
      <c r="H42" s="2" t="str">
        <f>STIMA!H42</f>
        <v>LAVORI DIVERSI</v>
      </c>
      <c r="I42" s="4">
        <f>$B$7</f>
        <v>1</v>
      </c>
      <c r="J42" s="5">
        <f>IF(B3&gt;0,0,2)</f>
        <v>2</v>
      </c>
      <c r="K42" s="22"/>
      <c r="L42" s="5">
        <f>I42*J42</f>
        <v>2</v>
      </c>
      <c r="M42" s="2" t="str">
        <f t="shared" si="1"/>
        <v>ML</v>
      </c>
      <c r="N42" s="6">
        <f t="shared" si="2"/>
        <v>60.72</v>
      </c>
      <c r="O42" s="7">
        <f t="shared" si="11"/>
        <v>121.44</v>
      </c>
      <c r="P42" s="13">
        <f t="shared" si="6"/>
        <v>2.9921808497088982E-2</v>
      </c>
      <c r="Q42" s="57"/>
    </row>
    <row r="43" spans="1:17" x14ac:dyDescent="0.25">
      <c r="A43" s="23" t="s">
        <v>111</v>
      </c>
      <c r="B43" s="27">
        <f>VLOOKUP($B$5,GEOMETRIA,HLOOKUP($A43,CNR!$A$1:$AX$2,2,FALSE),FALSE)</f>
        <v>0</v>
      </c>
      <c r="D43" s="58" t="s">
        <v>106</v>
      </c>
      <c r="E43" s="2" t="str">
        <f>STIMA!E43</f>
        <v>E.02.020.b</v>
      </c>
      <c r="F43" s="3" t="str">
        <f t="shared" si="0"/>
        <v>- a sezione trapezoidale, dimensioni 50X40X25h</v>
      </c>
      <c r="G43" s="2" t="str">
        <f>STIMA!G43</f>
        <v>CORPO</v>
      </c>
      <c r="H43" s="2" t="str">
        <f>STIMA!H43</f>
        <v>LAVORI DIVERSI</v>
      </c>
      <c r="I43" s="4">
        <f>IF(B12&gt;0,$B$7,0)</f>
        <v>0</v>
      </c>
      <c r="J43" s="5">
        <f>IF(B12&gt;0,2,0)</f>
        <v>0</v>
      </c>
      <c r="K43" s="22"/>
      <c r="L43" s="5">
        <f>I43*J43</f>
        <v>0</v>
      </c>
      <c r="M43" s="2" t="str">
        <f t="shared" si="1"/>
        <v>ML</v>
      </c>
      <c r="N43" s="6">
        <f t="shared" si="2"/>
        <v>43.25</v>
      </c>
      <c r="O43" s="7">
        <f t="shared" si="11"/>
        <v>0</v>
      </c>
      <c r="P43" s="13">
        <f t="shared" si="6"/>
        <v>0</v>
      </c>
    </row>
    <row r="44" spans="1:17" x14ac:dyDescent="0.25">
      <c r="A44" s="23" t="s">
        <v>98</v>
      </c>
      <c r="B44" s="27">
        <f>VLOOKUP($B$5,GEOMETRIA,HLOOKUP($A44,CNR!$A$1:$AX$2,2,FALSE),FALSE)</f>
        <v>0</v>
      </c>
      <c r="D44" s="58" t="s">
        <v>113</v>
      </c>
      <c r="E44" s="2" t="str">
        <f>STIMA!E44</f>
        <v>B.03.035.b</v>
      </c>
      <c r="F44" s="3" t="str">
        <f t="shared" si="0"/>
        <v>- Classe di resistenza C28/35 (RCK&gt;=35 N/mmq)</v>
      </c>
      <c r="G44" s="2" t="str">
        <f>STIMA!G44</f>
        <v>CORPO</v>
      </c>
      <c r="H44" s="2" t="str">
        <f>STIMA!H44</f>
        <v>OPERE IN CLS (ESCLUSE FONDAZIONI INDIRETTE)</v>
      </c>
      <c r="I44" s="4">
        <f>IF(B12&gt;0,$B$7,0)</f>
        <v>0</v>
      </c>
      <c r="J44" s="5">
        <f>B12</f>
        <v>0</v>
      </c>
      <c r="K44" s="60">
        <f>IF(B12&gt;0,0.3,0)</f>
        <v>0</v>
      </c>
      <c r="L44" s="5">
        <f>I44*J44*K44</f>
        <v>0</v>
      </c>
      <c r="M44" s="2" t="str">
        <f t="shared" si="1"/>
        <v>MC</v>
      </c>
      <c r="N44" s="6">
        <f t="shared" si="2"/>
        <v>130.61000000000001</v>
      </c>
      <c r="O44" s="7">
        <f t="shared" si="11"/>
        <v>0</v>
      </c>
      <c r="P44" s="13">
        <f t="shared" si="6"/>
        <v>0</v>
      </c>
    </row>
    <row r="45" spans="1:17" x14ac:dyDescent="0.25">
      <c r="A45" s="23" t="s">
        <v>66</v>
      </c>
      <c r="B45" s="27">
        <f>VLOOKUP($B$5,GEOMETRIA,HLOOKUP($A45,CNR!$A$1:$AX$2,2,FALSE),FALSE)</f>
        <v>2</v>
      </c>
      <c r="D45" s="58" t="s">
        <v>114</v>
      </c>
      <c r="E45" s="2" t="str">
        <f>STIMA!E45</f>
        <v>B.05.030</v>
      </c>
      <c r="F45" s="3" t="str">
        <f t="shared" si="0"/>
        <v>ACCIAI E STRUTTURE IN ACCIAIO - IN BARRE TONDE B450C BARRE AD ADERENZA MIGLIORATA</v>
      </c>
      <c r="G45" s="2" t="str">
        <f>STIMA!G45</f>
        <v>CORPO</v>
      </c>
      <c r="H45" s="2" t="str">
        <f>STIMA!H45</f>
        <v>OPERE IN CLS (ESCLUSE FONDAZIONI INDIRETTE)</v>
      </c>
      <c r="I45" s="48" t="s">
        <v>85</v>
      </c>
      <c r="J45" s="50"/>
      <c r="K45" s="60">
        <f>IF(B12&gt;0,50,0)</f>
        <v>0</v>
      </c>
      <c r="L45" s="5">
        <f>L44*K45</f>
        <v>0</v>
      </c>
      <c r="M45" s="2" t="str">
        <f t="shared" si="1"/>
        <v>kG</v>
      </c>
      <c r="N45" s="6">
        <f t="shared" si="2"/>
        <v>1.26</v>
      </c>
      <c r="O45" s="7">
        <f t="shared" si="11"/>
        <v>0</v>
      </c>
      <c r="P45" s="13">
        <f t="shared" si="6"/>
        <v>0</v>
      </c>
    </row>
    <row r="46" spans="1:17" x14ac:dyDescent="0.25">
      <c r="A46" s="26" t="s">
        <v>65</v>
      </c>
      <c r="B46" s="27">
        <f>VLOOKUP($B$5,GEOMETRIA,HLOOKUP($A46,CNR!$A$1:$AX$2,2,FALSE),FALSE)</f>
        <v>4</v>
      </c>
      <c r="D46" s="58" t="s">
        <v>115</v>
      </c>
      <c r="E46" s="2" t="str">
        <f>STIMA!E46</f>
        <v>B.04.001</v>
      </c>
      <c r="F46" s="3" t="str">
        <f t="shared" si="0"/>
        <v>CASSEFORME PIANE ORIZZONTALI O VERTICALI PER CONGLOMERATI CEMENTIZI</v>
      </c>
      <c r="G46" s="2" t="str">
        <f>STIMA!G46</f>
        <v>CORPO</v>
      </c>
      <c r="H46" s="2" t="str">
        <f>STIMA!H46</f>
        <v>OPERE IN CLS (ESCLUSE FONDAZIONI INDIRETTE)</v>
      </c>
      <c r="I46" s="4">
        <f>IF(B12&gt;0,$B$7,0)</f>
        <v>0</v>
      </c>
      <c r="J46" s="5">
        <f>IF(B12&gt;0,2*0.3,0)</f>
        <v>0</v>
      </c>
      <c r="K46" s="22"/>
      <c r="L46" s="5">
        <f>I46*J46</f>
        <v>0</v>
      </c>
      <c r="M46" s="2" t="str">
        <f t="shared" si="1"/>
        <v>MQ</v>
      </c>
      <c r="N46" s="6">
        <f t="shared" si="2"/>
        <v>28.88</v>
      </c>
      <c r="O46" s="7">
        <f t="shared" si="11"/>
        <v>0</v>
      </c>
      <c r="P46" s="13">
        <f t="shared" si="6"/>
        <v>0</v>
      </c>
    </row>
    <row r="47" spans="1:17" x14ac:dyDescent="0.25">
      <c r="A47" s="1" t="s">
        <v>124</v>
      </c>
      <c r="B47" s="27">
        <f>VLOOKUP($B$5,GEOMETRIA,HLOOKUP($A47,CNR!$A$1:$AX$2,2,FALSE),FALSE)</f>
        <v>0</v>
      </c>
      <c r="D47" s="2" t="s">
        <v>70</v>
      </c>
      <c r="E47" s="2"/>
      <c r="F47" s="3" t="str">
        <f t="shared" si="0"/>
        <v/>
      </c>
      <c r="G47" s="2"/>
      <c r="H47" s="2"/>
      <c r="I47" s="4">
        <f>IF(B35=1,$B$7,0)</f>
        <v>1</v>
      </c>
      <c r="J47" s="5">
        <f>IF(B3&gt;0,(2*B10+B6+2*B12+B15+((B3+B11)*B16)*2+(IF(B3&gt;B19,2*B18,0))+2*B20+6*B21+2*B22+B9),B6+2*B10+2*B12+B15+(K15+K16)*2*B17+IF(B29-B3&gt;B19,2*B18,0)+2*B20+6*B21+2*B22+B9)</f>
        <v>59.84</v>
      </c>
      <c r="K47" s="12"/>
      <c r="L47" s="5">
        <f>I47*J47</f>
        <v>59.84</v>
      </c>
      <c r="M47" s="2" t="s">
        <v>35</v>
      </c>
      <c r="N47" s="6">
        <v>15</v>
      </c>
      <c r="O47" s="7">
        <f t="shared" si="11"/>
        <v>897.6</v>
      </c>
      <c r="P47" s="13">
        <f t="shared" si="6"/>
        <v>0.22116119323935335</v>
      </c>
    </row>
    <row r="48" spans="1:17" x14ac:dyDescent="0.25">
      <c r="A48" s="1" t="s">
        <v>150</v>
      </c>
      <c r="B48" s="27">
        <f>VLOOKUP($B$5,GEOMETRIA,HLOOKUP($A48,CNR!$A$1:$AX$2,2,FALSE),FALSE)</f>
        <v>0</v>
      </c>
      <c r="D48" s="58" t="s">
        <v>126</v>
      </c>
      <c r="E48" s="2" t="str">
        <f>STIMA!E48</f>
        <v>G.02.025.b</v>
      </c>
      <c r="F48" s="3" t="str">
        <f>IF(E48="","",VLOOKUP(E48,EPU,2,FALSE))</f>
        <v>- Laterale</v>
      </c>
      <c r="G48" s="2" t="str">
        <f>STIMA!G48</f>
        <v>CORPO</v>
      </c>
      <c r="H48" s="2" t="str">
        <f>STIMA!H48</f>
        <v xml:space="preserve">BARRIERE DI SICUREZZA </v>
      </c>
      <c r="I48" s="4">
        <f>IF(B49&gt;0,$B$7,0)</f>
        <v>0</v>
      </c>
      <c r="J48" s="5">
        <f>B47</f>
        <v>0</v>
      </c>
      <c r="K48" s="60"/>
      <c r="L48" s="5">
        <f>I48*J48</f>
        <v>0</v>
      </c>
      <c r="M48" s="2" t="str">
        <f>IF(E48="","",VLOOKUP(E48,EPU,3,FALSE))</f>
        <v>ML</v>
      </c>
      <c r="N48" s="6">
        <f>IF(E48="","",VLOOKUP(E48,EPU,4,FALSE))</f>
        <v>10.14</v>
      </c>
      <c r="O48" s="7">
        <f>L48*N48</f>
        <v>0</v>
      </c>
      <c r="P48" s="13">
        <f t="shared" si="6"/>
        <v>0</v>
      </c>
    </row>
    <row r="49" spans="1:16" x14ac:dyDescent="0.25">
      <c r="A49" s="1" t="s">
        <v>126</v>
      </c>
      <c r="B49" s="27">
        <f>VLOOKUP($B$5,GEOMETRIA,HLOOKUP($A49,CNR!$A$1:$AX$2,2,FALSE),FALSE)</f>
        <v>0</v>
      </c>
      <c r="D49" s="58" t="s">
        <v>125</v>
      </c>
      <c r="E49" s="2" t="str">
        <f>STIMA!E49</f>
        <v>A.02.001.e</v>
      </c>
      <c r="F49" s="3" t="str">
        <f>IF(E49="","",VLOOKUP(E49,EPU,2,FALSE))</f>
        <v>- Scarpate per ammorsamento nuovi rilevati</v>
      </c>
      <c r="G49" s="2" t="str">
        <f>STIMA!G49</f>
        <v>MISURA</v>
      </c>
      <c r="H49" s="2" t="str">
        <f>STIMA!H49</f>
        <v>BONIFICHE</v>
      </c>
      <c r="I49" s="4">
        <f>IF(B47&gt;0,$B$7,0)</f>
        <v>0</v>
      </c>
      <c r="J49" s="5">
        <f>IF(B47&gt;0,ABS(B3)/COS(ATAN(B16))*B47,0)</f>
        <v>0</v>
      </c>
      <c r="K49" s="60"/>
      <c r="L49" s="5">
        <f>I49*J49</f>
        <v>0</v>
      </c>
      <c r="M49" s="2" t="str">
        <f>IF(E49="","",VLOOKUP(E49,EPU,3,FALSE))</f>
        <v>MQ</v>
      </c>
      <c r="N49" s="6">
        <f>IF(E49="","",VLOOKUP(E49,EPU,4,FALSE))</f>
        <v>12.87</v>
      </c>
      <c r="O49" s="7">
        <f>L49*N49</f>
        <v>0</v>
      </c>
      <c r="P49" s="13">
        <f t="shared" si="6"/>
        <v>0</v>
      </c>
    </row>
    <row r="50" spans="1:16" x14ac:dyDescent="0.25">
      <c r="D50" s="58" t="s">
        <v>151</v>
      </c>
      <c r="E50" s="2" t="str">
        <f>STIMA!E50</f>
        <v>D.01.060</v>
      </c>
      <c r="F50" s="3" t="str">
        <f>IF(E50="","",VLOOKUP(E50,EPU,2,FALSE))</f>
        <v>TAGLIO DELLA PAVIMENTAZIONE IN CONGLOMERATO BITUMINOSO SU IMPALCATI</v>
      </c>
      <c r="G50" s="2" t="str">
        <f>STIMA!G50</f>
        <v>MISURA</v>
      </c>
      <c r="H50" s="2" t="str">
        <f>STIMA!H50</f>
        <v>DEMOLIZIONI</v>
      </c>
      <c r="I50" s="4">
        <f>IF(B47&gt;0,$B$7,0)</f>
        <v>0</v>
      </c>
      <c r="J50" s="5">
        <f>B47</f>
        <v>0</v>
      </c>
      <c r="K50" s="60"/>
      <c r="L50" s="5">
        <f>I50*J50</f>
        <v>0</v>
      </c>
      <c r="M50" s="2" t="str">
        <f>IF(E50="","",VLOOKUP(E50,EPU,3,FALSE))</f>
        <v>ML</v>
      </c>
      <c r="N50" s="6">
        <f>IF(E50="","",VLOOKUP(E50,EPU,4,FALSE))</f>
        <v>1.63</v>
      </c>
      <c r="O50" s="7">
        <f>L50*N50</f>
        <v>0</v>
      </c>
      <c r="P50" s="13">
        <f t="shared" si="6"/>
        <v>0</v>
      </c>
    </row>
    <row r="51" spans="1:16" x14ac:dyDescent="0.25">
      <c r="D51" s="58" t="s">
        <v>152</v>
      </c>
      <c r="E51" s="2" t="str">
        <f>STIMA!E51</f>
        <v>D.01.065</v>
      </c>
      <c r="F51" s="3" t="str">
        <f>IF(E51="","",VLOOKUP(E51,EPU,2,FALSE))</f>
        <v>SCARIFICA E/O DEMOLIZIONE PAVIMENTAZIONE SU IMPALCATI DI OPERE D'ARTE</v>
      </c>
      <c r="G51" s="2" t="str">
        <f>STIMA!G51</f>
        <v>MISURA</v>
      </c>
      <c r="H51" s="2" t="str">
        <f>STIMA!H51</f>
        <v>DEMOLIZIONI</v>
      </c>
      <c r="I51" s="4">
        <f>IF(B47&gt;0,$B$7,0)</f>
        <v>0</v>
      </c>
      <c r="J51" s="5">
        <f>B48*B47</f>
        <v>0</v>
      </c>
      <c r="K51" s="60">
        <f>B29*100</f>
        <v>67</v>
      </c>
      <c r="L51" s="5">
        <f>I51*J51*K51</f>
        <v>0</v>
      </c>
      <c r="M51" s="2" t="str">
        <f>IF(E51="","",VLOOKUP(E51,EPU,3,FALSE))</f>
        <v>MQxCM</v>
      </c>
      <c r="N51" s="6">
        <f>IF(E51="","",VLOOKUP(E51,EPU,4,FALSE))</f>
        <v>0.55000000000000004</v>
      </c>
      <c r="O51" s="7">
        <f>L51*N51</f>
        <v>0</v>
      </c>
      <c r="P51" s="13">
        <f t="shared" si="6"/>
        <v>0</v>
      </c>
    </row>
    <row r="52" spans="1:16" x14ac:dyDescent="0.25">
      <c r="D52" s="58" t="s">
        <v>153</v>
      </c>
      <c r="E52" s="2" t="str">
        <f>STIMA!E52</f>
        <v>D.01.052</v>
      </c>
      <c r="F52" s="3" t="str">
        <f>IF(E52="","",VLOOKUP(E52,EPU,2,FALSE))</f>
        <v>FRESATURA DI STRATI DI PAVIMENTAZIONE IN CONGLOMERATO BITUMINOSO</v>
      </c>
      <c r="G52" s="2" t="str">
        <f>STIMA!G52</f>
        <v>MISURA</v>
      </c>
      <c r="H52" s="2" t="str">
        <f>STIMA!H52</f>
        <v>DEMOLIZIONI</v>
      </c>
      <c r="I52" s="4">
        <f>IF(B47&gt;0,$B$7,0)</f>
        <v>0</v>
      </c>
      <c r="J52" s="5">
        <f>B48*B47</f>
        <v>0</v>
      </c>
      <c r="K52" s="60">
        <f>(MAX(B27:B28)+B26)*100</f>
        <v>10</v>
      </c>
      <c r="L52" s="5">
        <f>I52*J52*K52</f>
        <v>0</v>
      </c>
      <c r="M52" s="2" t="str">
        <f>IF(E52="","",VLOOKUP(E52,EPU,3,FALSE))</f>
        <v>MQxCM</v>
      </c>
      <c r="N52" s="6">
        <f>IF(E52="","",VLOOKUP(E52,EPU,4,FALSE))</f>
        <v>0.44</v>
      </c>
      <c r="O52" s="7">
        <f>L52*N52</f>
        <v>0</v>
      </c>
      <c r="P52" s="13">
        <f t="shared" si="6"/>
        <v>0</v>
      </c>
    </row>
    <row r="60" spans="1:16" ht="15.75" thickBot="1" x14ac:dyDescent="0.3"/>
    <row r="61" spans="1:16" ht="16.5" thickBot="1" x14ac:dyDescent="0.3">
      <c r="O61" s="61">
        <f>SUM(O2:O60)</f>
        <v>4058.578211</v>
      </c>
      <c r="P61" s="62">
        <f>SUM(P2:P48)</f>
        <v>1</v>
      </c>
    </row>
    <row r="62" spans="1:16" x14ac:dyDescent="0.25">
      <c r="P62" s="62">
        <f>MAX(P2:P47)</f>
        <v>0.324139924526885</v>
      </c>
    </row>
    <row r="63" spans="1:16" x14ac:dyDescent="0.25">
      <c r="P63" s="63">
        <v>0.2</v>
      </c>
    </row>
    <row r="64" spans="1:16" x14ac:dyDescent="0.25">
      <c r="P64" s="63">
        <v>0.05</v>
      </c>
    </row>
    <row r="65533" spans="7:7" x14ac:dyDescent="0.25">
      <c r="G65533" s="64"/>
    </row>
  </sheetData>
  <dataValidations count="4">
    <dataValidation type="list" allowBlank="1" showInputMessage="1" showErrorMessage="1" sqref="B5">
      <formula1>TIPO</formula1>
    </dataValidation>
    <dataValidation type="list" allowBlank="1" showInputMessage="1" showErrorMessage="1" sqref="G65533:G65536 G2:G52">
      <formula1>CM</formula1>
    </dataValidation>
    <dataValidation type="list" allowBlank="1" showInputMessage="1" showErrorMessage="1" sqref="H2:H52">
      <formula1>CAT</formula1>
    </dataValidation>
    <dataValidation type="list" allowBlank="1" showInputMessage="1" showErrorMessage="1" sqref="E2:E52">
      <formula1>CODICE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5533"/>
  <sheetViews>
    <sheetView zoomScale="90" zoomScaleNormal="90" workbookViewId="0">
      <pane ySplit="1" topLeftCell="A2" activePane="bottomLeft" state="frozen"/>
      <selection activeCell="G47" sqref="G47:H47"/>
      <selection pane="bottomLeft" activeCell="O34" sqref="O34:O35"/>
    </sheetView>
  </sheetViews>
  <sheetFormatPr defaultRowHeight="15" x14ac:dyDescent="0.25"/>
  <cols>
    <col min="1" max="1" width="23.5703125" style="1" customWidth="1"/>
    <col min="2" max="2" width="16.28515625" style="1" customWidth="1"/>
    <col min="3" max="3" width="3" style="1" customWidth="1"/>
    <col min="4" max="4" width="26" style="1" customWidth="1"/>
    <col min="5" max="5" width="12.140625" style="1" customWidth="1"/>
    <col min="6" max="7" width="2.5703125" style="1" customWidth="1"/>
    <col min="8" max="8" width="2" style="1" customWidth="1"/>
    <col min="9" max="9" width="6.7109375" style="1" customWidth="1"/>
    <col min="10" max="10" width="7.5703125" style="1" customWidth="1"/>
    <col min="11" max="11" width="6" style="1" customWidth="1"/>
    <col min="12" max="12" width="11" style="1" customWidth="1"/>
    <col min="13" max="13" width="9.140625" style="1" customWidth="1"/>
    <col min="14" max="14" width="10" style="1" customWidth="1"/>
    <col min="15" max="15" width="17.5703125" style="1" customWidth="1"/>
    <col min="16" max="16" width="9.140625" style="1" customWidth="1"/>
    <col min="17" max="17" width="6.28515625" style="1" customWidth="1"/>
    <col min="20" max="21" width="9.140625" style="1"/>
    <col min="22" max="22" width="13.7109375" style="1" customWidth="1"/>
    <col min="23" max="16384" width="9.140625" style="1"/>
  </cols>
  <sheetData>
    <row r="1" spans="1:29" ht="15.75" thickBot="1" x14ac:dyDescent="0.3">
      <c r="A1" s="73"/>
      <c r="B1" s="74"/>
      <c r="D1" s="70" t="s">
        <v>32</v>
      </c>
      <c r="E1" s="70" t="s">
        <v>0</v>
      </c>
      <c r="F1" s="70" t="s">
        <v>1</v>
      </c>
      <c r="G1" s="70" t="s">
        <v>6</v>
      </c>
      <c r="H1" s="70" t="s">
        <v>5</v>
      </c>
      <c r="I1" s="70" t="s">
        <v>2</v>
      </c>
      <c r="J1" s="70" t="s">
        <v>3</v>
      </c>
      <c r="K1" s="70" t="s">
        <v>4</v>
      </c>
      <c r="L1" s="70" t="s">
        <v>40</v>
      </c>
      <c r="M1" s="70" t="s">
        <v>41</v>
      </c>
      <c r="N1" s="70" t="s">
        <v>34</v>
      </c>
      <c r="O1" s="70" t="s">
        <v>42</v>
      </c>
      <c r="P1" s="71" t="s">
        <v>37</v>
      </c>
      <c r="Q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6.5" thickBot="1" x14ac:dyDescent="0.3">
      <c r="A2" s="75" t="s">
        <v>102</v>
      </c>
      <c r="B2" s="10">
        <f>O61</f>
        <v>3866.6682110000002</v>
      </c>
      <c r="D2" s="2" t="s">
        <v>56</v>
      </c>
      <c r="E2" s="2" t="str">
        <f>STIMA!E2</f>
        <v>A.02.001.f</v>
      </c>
      <c r="F2" s="3" t="str">
        <f t="shared" ref="F2:F47" si="0">IF(E2="","",VLOOKUP(E2,EPU,2,FALSE))</f>
        <v>- Dei rilevati con materiale da cava A1/A3 - Profondità cm 30</v>
      </c>
      <c r="G2" s="2" t="str">
        <f>STIMA!G2</f>
        <v>CORPO</v>
      </c>
      <c r="H2" s="2" t="str">
        <f>STIMA!H2</f>
        <v xml:space="preserve">MOVIMENTI DI MATERIE </v>
      </c>
      <c r="I2" s="4">
        <f>$B$7</f>
        <v>1</v>
      </c>
      <c r="J2" s="5">
        <f>IF(B47&gt;0,B6,IF(B3&gt;0,(B6+2*B10+((B3+B11)*B16-B30/COS(ATAN(B16)))*2+(IF(B3&gt;B19,2*B18,0)))+B15+2*B12,0))</f>
        <v>0</v>
      </c>
      <c r="K2" s="22"/>
      <c r="L2" s="5">
        <f>I2*J2</f>
        <v>0</v>
      </c>
      <c r="M2" s="2" t="str">
        <f t="shared" ref="M2:M46" si="1">IF(E2="","",VLOOKUP(E2,EPU,3,FALSE))</f>
        <v>MQ</v>
      </c>
      <c r="N2" s="6">
        <f t="shared" ref="N2:N46" si="2">IF(E2="","",VLOOKUP(E2,EPU,4,FALSE))</f>
        <v>5.82</v>
      </c>
      <c r="O2" s="7">
        <f t="shared" ref="O2:O9" si="3">L2*N2</f>
        <v>0</v>
      </c>
      <c r="P2" s="8">
        <f t="shared" ref="P2:P9" si="4">O2/$O$61</f>
        <v>0</v>
      </c>
    </row>
    <row r="3" spans="1:29" ht="15.75" thickBot="1" x14ac:dyDescent="0.3">
      <c r="A3" s="75" t="s">
        <v>110</v>
      </c>
      <c r="B3" s="14">
        <f>STIMA!V23</f>
        <v>-8</v>
      </c>
      <c r="D3" s="2" t="s">
        <v>74</v>
      </c>
      <c r="E3" s="2" t="str">
        <f>STIMA!E3</f>
        <v>A.02.020.b</v>
      </c>
      <c r="F3" s="3" t="str">
        <f t="shared" si="0"/>
        <v>- Con uso di calce</v>
      </c>
      <c r="G3" s="2" t="str">
        <f>STIMA!G3</f>
        <v>CORPO</v>
      </c>
      <c r="H3" s="2" t="str">
        <f>STIMA!H3</f>
        <v xml:space="preserve">MOVIMENTI DI MATERIE </v>
      </c>
      <c r="I3" s="4">
        <f>IF(B34=1,$B$7,0)</f>
        <v>1</v>
      </c>
      <c r="J3" s="5">
        <f>IF(B47&gt;0,B6,IF(B3&gt;0,(B6+2*B10+((B3+B11)*B16-B30/COS(ATAN(B16)))*2+(IF(B3&gt;B19,2*B18,0)))+B15+B12,B6+2*B10+2*B12+B15))</f>
        <v>22</v>
      </c>
      <c r="K3" s="60">
        <v>0.3</v>
      </c>
      <c r="L3" s="5">
        <f>I3*J3*K3</f>
        <v>6.6</v>
      </c>
      <c r="M3" s="2" t="str">
        <f t="shared" si="1"/>
        <v>MC</v>
      </c>
      <c r="N3" s="6">
        <f t="shared" si="2"/>
        <v>5.9</v>
      </c>
      <c r="O3" s="7">
        <f t="shared" si="3"/>
        <v>38.94</v>
      </c>
      <c r="P3" s="13">
        <f t="shared" si="4"/>
        <v>1.0070685632975298E-2</v>
      </c>
    </row>
    <row r="4" spans="1:29" ht="15.75" thickBot="1" x14ac:dyDescent="0.3">
      <c r="A4" s="75" t="s">
        <v>109</v>
      </c>
      <c r="B4" s="14">
        <v>1</v>
      </c>
      <c r="D4" s="2" t="s">
        <v>71</v>
      </c>
      <c r="E4" s="2" t="str">
        <f>STIMA!E4</f>
        <v>A.01.001</v>
      </c>
      <c r="F4" s="3" t="str">
        <f t="shared" si="0"/>
        <v>SCAVO DI SBANCAMENTO IN MATERIE DI QUALSIASI NATURA</v>
      </c>
      <c r="G4" s="2" t="str">
        <f>STIMA!G4</f>
        <v>MISURA</v>
      </c>
      <c r="H4" s="2" t="str">
        <f>STIMA!H4</f>
        <v>BONIFICHE</v>
      </c>
      <c r="I4" s="4">
        <f>$B$7</f>
        <v>1</v>
      </c>
      <c r="J4" s="5">
        <f>J3</f>
        <v>22</v>
      </c>
      <c r="K4" s="5">
        <f>B32</f>
        <v>0.5</v>
      </c>
      <c r="L4" s="5">
        <f>I4*J4*K4</f>
        <v>11</v>
      </c>
      <c r="M4" s="2" t="str">
        <f t="shared" si="1"/>
        <v>MC</v>
      </c>
      <c r="N4" s="6">
        <f t="shared" si="2"/>
        <v>3.65</v>
      </c>
      <c r="O4" s="7">
        <f t="shared" si="3"/>
        <v>40.15</v>
      </c>
      <c r="P4" s="13">
        <f t="shared" si="4"/>
        <v>1.0383616542474531E-2</v>
      </c>
    </row>
    <row r="5" spans="1:29" ht="15.75" thickBot="1" x14ac:dyDescent="0.3">
      <c r="A5" s="17" t="s">
        <v>90</v>
      </c>
      <c r="B5" s="18" t="str">
        <f>STIMA!$B$5</f>
        <v>B.1</v>
      </c>
      <c r="D5" s="2" t="s">
        <v>72</v>
      </c>
      <c r="E5" s="2" t="str">
        <f>STIMA!E5</f>
        <v>A.02.003</v>
      </c>
      <c r="F5" s="3" t="str">
        <f t="shared" si="0"/>
        <v>FORNITURA MATERIALI PER RILEVATI DA CAVE CON DISTANZA &lt; 5 KM</v>
      </c>
      <c r="G5" s="2" t="str">
        <f>STIMA!G5</f>
        <v>MISURA</v>
      </c>
      <c r="H5" s="2" t="str">
        <f>STIMA!H5</f>
        <v>BONIFICHE</v>
      </c>
      <c r="I5" s="4">
        <f>$B$7</f>
        <v>1</v>
      </c>
      <c r="J5" s="5">
        <f>J4</f>
        <v>22</v>
      </c>
      <c r="K5" s="5">
        <f>K4</f>
        <v>0.5</v>
      </c>
      <c r="L5" s="5">
        <f>I5*J5*K5</f>
        <v>11</v>
      </c>
      <c r="M5" s="2" t="str">
        <f t="shared" si="1"/>
        <v>MC</v>
      </c>
      <c r="N5" s="6">
        <f t="shared" si="2"/>
        <v>15.83</v>
      </c>
      <c r="O5" s="7">
        <f t="shared" si="3"/>
        <v>174.13</v>
      </c>
      <c r="P5" s="13">
        <f t="shared" si="4"/>
        <v>4.503360270338954E-2</v>
      </c>
    </row>
    <row r="6" spans="1:29" ht="15.75" thickBot="1" x14ac:dyDescent="0.3">
      <c r="A6" s="75" t="s">
        <v>97</v>
      </c>
      <c r="B6" s="19">
        <f>VLOOKUP($B$5,GEOMETRIA,HLOOKUP($A6,CNR!$A$1:$AX$2,2,FALSE),FALSE)</f>
        <v>19.5</v>
      </c>
      <c r="D6" s="2" t="s">
        <v>73</v>
      </c>
      <c r="E6" s="2" t="str">
        <f>STIMA!E6</f>
        <v>A.02.007.a</v>
      </c>
      <c r="F6" s="3" t="str">
        <f t="shared" si="0"/>
        <v>- Appartenenti ai gruppi A1, A2-4, A2-5, A3</v>
      </c>
      <c r="G6" s="2" t="str">
        <f>STIMA!G6</f>
        <v>MISURA</v>
      </c>
      <c r="H6" s="2" t="str">
        <f>STIMA!H6</f>
        <v>BONIFICHE</v>
      </c>
      <c r="I6" s="4">
        <f>$B$7</f>
        <v>1</v>
      </c>
      <c r="J6" s="5">
        <f>J5</f>
        <v>22</v>
      </c>
      <c r="K6" s="5">
        <f>K5</f>
        <v>0.5</v>
      </c>
      <c r="L6" s="5">
        <f>I6*J6*K6</f>
        <v>11</v>
      </c>
      <c r="M6" s="2" t="str">
        <f t="shared" si="1"/>
        <v>MC</v>
      </c>
      <c r="N6" s="6">
        <f t="shared" si="2"/>
        <v>1.7</v>
      </c>
      <c r="O6" s="7">
        <f t="shared" si="3"/>
        <v>18.7</v>
      </c>
      <c r="P6" s="13">
        <f t="shared" si="4"/>
        <v>4.8362049649881373E-3</v>
      </c>
    </row>
    <row r="7" spans="1:29" ht="15.75" thickBot="1" x14ac:dyDescent="0.3">
      <c r="A7" s="75" t="s">
        <v>116</v>
      </c>
      <c r="B7" s="21">
        <f>IF(B13=0,B4,(B13/2-B6/2)*6.28+B14*B13/2*0.75)</f>
        <v>1</v>
      </c>
      <c r="D7" s="2" t="s">
        <v>79</v>
      </c>
      <c r="E7" s="2" t="str">
        <f>STIMA!E7</f>
        <v>A.02.002.a</v>
      </c>
      <c r="F7" s="3" t="str">
        <f t="shared" si="0"/>
        <v>- Su terreni appartenenti ai gruppi A.1, A.2-4, A.2-5, A.3</v>
      </c>
      <c r="G7" s="2" t="str">
        <f>STIMA!G7</f>
        <v>CORPO</v>
      </c>
      <c r="H7" s="2" t="str">
        <f>STIMA!H7</f>
        <v xml:space="preserve">MOVIMENTI DI MATERIE </v>
      </c>
      <c r="I7" s="4">
        <f>$B$7</f>
        <v>1</v>
      </c>
      <c r="J7" s="5">
        <f>J2</f>
        <v>0</v>
      </c>
      <c r="K7" s="20"/>
      <c r="L7" s="5">
        <f>I7*J7</f>
        <v>0</v>
      </c>
      <c r="M7" s="2" t="str">
        <f t="shared" si="1"/>
        <v>MQ</v>
      </c>
      <c r="N7" s="6">
        <f t="shared" si="2"/>
        <v>0.43</v>
      </c>
      <c r="O7" s="7">
        <f t="shared" si="3"/>
        <v>0</v>
      </c>
      <c r="P7" s="13">
        <f t="shared" si="4"/>
        <v>0</v>
      </c>
    </row>
    <row r="8" spans="1:29" x14ac:dyDescent="0.25">
      <c r="A8" s="23" t="s">
        <v>96</v>
      </c>
      <c r="B8" s="24">
        <f>VLOOKUP($B$5,GEOMETRIA,HLOOKUP($A8,CNR!$A$1:$AX$2,2,FALSE),FALSE)</f>
        <v>2</v>
      </c>
      <c r="D8" s="2" t="s">
        <v>78</v>
      </c>
      <c r="E8" s="2" t="str">
        <f>STIMA!E8</f>
        <v>A.02.002.b</v>
      </c>
      <c r="F8" s="3" t="str">
        <f t="shared" si="0"/>
        <v>- Su terreni appartenenti ai gruppi A.4, A.2-6, A.2-7, A.5</v>
      </c>
      <c r="G8" s="2" t="str">
        <f>STIMA!G8</f>
        <v>CORPO</v>
      </c>
      <c r="H8" s="2" t="str">
        <f>STIMA!H8</f>
        <v xml:space="preserve">MOVIMENTI DI MATERIE </v>
      </c>
      <c r="I8" s="4">
        <f>$B$7</f>
        <v>1</v>
      </c>
      <c r="J8" s="5">
        <f>IF(B47&gt;0,B6,IF(B3&gt;0,0,B6+2*B10+2*B12+B15))</f>
        <v>22</v>
      </c>
      <c r="K8" s="22"/>
      <c r="L8" s="5">
        <f>I8*J8</f>
        <v>22</v>
      </c>
      <c r="M8" s="2" t="str">
        <f t="shared" si="1"/>
        <v>MQ</v>
      </c>
      <c r="N8" s="6">
        <f t="shared" si="2"/>
        <v>0.87</v>
      </c>
      <c r="O8" s="7">
        <f t="shared" si="3"/>
        <v>19.14</v>
      </c>
      <c r="P8" s="13">
        <f t="shared" si="4"/>
        <v>4.9499980229878587E-3</v>
      </c>
    </row>
    <row r="9" spans="1:29" x14ac:dyDescent="0.25">
      <c r="A9" s="26" t="s">
        <v>89</v>
      </c>
      <c r="B9" s="27">
        <f>VLOOKUP($B$5,GEOMETRIA,HLOOKUP($A9,CNR!$A$1:$AX$2,2,FALSE),FALSE)</f>
        <v>2.5</v>
      </c>
      <c r="D9" s="2" t="s">
        <v>58</v>
      </c>
      <c r="E9" s="2" t="str">
        <f>STIMA!E9</f>
        <v>E.01.031.b</v>
      </c>
      <c r="F9" s="3" t="str">
        <f t="shared" si="0"/>
        <v>- Resistenza a trazione(*) UNI EN ISO 10319 (kN/m)&gt;35 (kN/m)</v>
      </c>
      <c r="G9" s="2" t="str">
        <f>STIMA!G9</f>
        <v>CORPO</v>
      </c>
      <c r="H9" s="2" t="str">
        <f>STIMA!H9</f>
        <v xml:space="preserve">MOVIMENTI DI MATERIE </v>
      </c>
      <c r="I9" s="4">
        <f>IF(B33=1,$B$7,0)</f>
        <v>1</v>
      </c>
      <c r="J9" s="25">
        <f>IF(B3&gt;0,(B6+2*B10+((B3+B11)*B16-B30/COS(ATAN(B16)))*2+(IF(B3&gt;B19,2*B18,0))+2*(B31+B32+0.5))+2*B12+B15,B6+2*B10+2*B12+B15+2*(B31+B32+0.5))</f>
        <v>24.6</v>
      </c>
      <c r="K9" s="12"/>
      <c r="L9" s="5">
        <f>I9*J9</f>
        <v>24.6</v>
      </c>
      <c r="M9" s="2" t="str">
        <f t="shared" si="1"/>
        <v>MQ</v>
      </c>
      <c r="N9" s="6">
        <f t="shared" si="2"/>
        <v>1.63</v>
      </c>
      <c r="O9" s="7">
        <f t="shared" si="3"/>
        <v>40.097999999999999</v>
      </c>
      <c r="P9" s="13">
        <f t="shared" si="4"/>
        <v>1.0370168271983653E-2</v>
      </c>
    </row>
    <row r="10" spans="1:29" x14ac:dyDescent="0.25">
      <c r="A10" s="15" t="s">
        <v>44</v>
      </c>
      <c r="B10" s="27">
        <f>VLOOKUP($B$5,GEOMETRIA,HLOOKUP($A10,CNR!$A$1:$AX$2,2,FALSE),FALSE)</f>
        <v>1.25</v>
      </c>
      <c r="D10" s="2" t="s">
        <v>68</v>
      </c>
      <c r="E10" s="2"/>
      <c r="F10" s="29" t="str">
        <f t="shared" si="0"/>
        <v/>
      </c>
      <c r="G10" s="2"/>
      <c r="H10" s="2"/>
      <c r="I10" s="4">
        <f>$B$7</f>
        <v>1</v>
      </c>
      <c r="J10" s="5">
        <f>IF(B47&gt;0,B6+B10,IF(B3&gt;0,(B6+2*B10+2*B12+B15+B9+((B29+B11+(B3-B29-(IF((B3-B29)&gt;B19,B19,0)))/2)*B16-B30/COS(ATAN(B16)))*2),0))</f>
        <v>0</v>
      </c>
      <c r="K10" s="5">
        <f>IF(B3&gt;0,(IF(B3-B29&gt;B19,B3-B29-B19,B3-B29)),0)</f>
        <v>0</v>
      </c>
      <c r="L10" s="5">
        <f>I10*J10*K10</f>
        <v>0</v>
      </c>
      <c r="M10" s="28" t="str">
        <f t="shared" si="1"/>
        <v/>
      </c>
      <c r="N10" s="32" t="str">
        <f t="shared" si="2"/>
        <v/>
      </c>
      <c r="O10" s="33"/>
      <c r="P10" s="34"/>
    </row>
    <row r="11" spans="1:29" x14ac:dyDescent="0.25">
      <c r="A11" s="15" t="s">
        <v>81</v>
      </c>
      <c r="B11" s="27">
        <f>VLOOKUP($B$5,GEOMETRIA,HLOOKUP($A11,CNR!$A$1:$AX$2,2,FALSE),FALSE)</f>
        <v>0.1</v>
      </c>
      <c r="D11" s="2" t="s">
        <v>68</v>
      </c>
      <c r="E11" s="2"/>
      <c r="F11" s="36" t="str">
        <f>IF(E11="","",VLOOKUP(E11,EPU,2,FALSE))</f>
        <v/>
      </c>
      <c r="G11" s="2"/>
      <c r="H11" s="2"/>
      <c r="I11" s="4">
        <f>$B$7</f>
        <v>1</v>
      </c>
      <c r="J11" s="25">
        <f>IF(B47&gt;0,B6+B10+B18,IF(B3-B29&gt;B19,(B6+2*B10+2*B12+B15+B9+2*B18+((B3+B11-B19/2)*B16-B30/COS(ATAN(B16)))*2),0))</f>
        <v>0</v>
      </c>
      <c r="K11" s="5">
        <f>IF(B3-B29&gt;B19,B19,0)</f>
        <v>0</v>
      </c>
      <c r="L11" s="5">
        <f>I11*J11*K11</f>
        <v>0</v>
      </c>
      <c r="M11" s="35" t="str">
        <f>IF(E11="","",VLOOKUP(E11,EPU,3,FALSE))</f>
        <v/>
      </c>
      <c r="N11" s="39" t="str">
        <f>IF(E11="","",VLOOKUP(E11,EPU,4,FALSE))</f>
        <v/>
      </c>
      <c r="O11" s="40"/>
      <c r="P11" s="41"/>
    </row>
    <row r="12" spans="1:29" x14ac:dyDescent="0.25">
      <c r="A12" s="26" t="s">
        <v>94</v>
      </c>
      <c r="B12" s="27">
        <f>VLOOKUP($B$5,GEOMETRIA,HLOOKUP($A12,CNR!$A$1:$AX$2,2,FALSE),FALSE)</f>
        <v>0</v>
      </c>
      <c r="D12" s="2" t="s">
        <v>68</v>
      </c>
      <c r="E12" s="2" t="str">
        <f>STIMA!E12</f>
        <v>A.02.003</v>
      </c>
      <c r="F12" s="3" t="str">
        <f>IF(E12="","",VLOOKUP(E12,EPU,2,FALSE))</f>
        <v>FORNITURA MATERIALI PER RILEVATI DA CAVE CON DISTANZA &lt; 5 KM</v>
      </c>
      <c r="G12" s="2" t="str">
        <f>STIMA!G12</f>
        <v>CORPO</v>
      </c>
      <c r="H12" s="2" t="str">
        <f>STIMA!H12</f>
        <v xml:space="preserve">MOVIMENTI DI MATERIE </v>
      </c>
      <c r="I12" s="42" t="s">
        <v>85</v>
      </c>
      <c r="J12" s="43"/>
      <c r="K12" s="44"/>
      <c r="L12" s="5">
        <f>L10+L11</f>
        <v>0</v>
      </c>
      <c r="M12" s="2" t="str">
        <f>IF(E12="","",VLOOKUP(E12,EPU,3,FALSE))</f>
        <v>MC</v>
      </c>
      <c r="N12" s="6">
        <f>IF(E12="","",VLOOKUP(E12,EPU,4,FALSE))</f>
        <v>15.83</v>
      </c>
      <c r="O12" s="7">
        <f>L12*N12</f>
        <v>0</v>
      </c>
      <c r="P12" s="13">
        <f>O12/$O$61</f>
        <v>0</v>
      </c>
    </row>
    <row r="13" spans="1:29" x14ac:dyDescent="0.25">
      <c r="A13" s="23" t="s">
        <v>104</v>
      </c>
      <c r="B13" s="27">
        <f>VLOOKUP($B$5,GEOMETRIA,HLOOKUP($A13,CNR!$A$1:$AX$2,2,FALSE),FALSE)</f>
        <v>0</v>
      </c>
      <c r="D13" s="2" t="s">
        <v>67</v>
      </c>
      <c r="E13" s="2" t="str">
        <f>STIMA!E13</f>
        <v>A.02.007.d</v>
      </c>
      <c r="F13" s="3" t="str">
        <f t="shared" si="0"/>
        <v>- Compresa configurazione delle scarpate e profilatura dei cigli</v>
      </c>
      <c r="G13" s="2" t="str">
        <f>STIMA!G13</f>
        <v>CORPO</v>
      </c>
      <c r="H13" s="2" t="str">
        <f>STIMA!H13</f>
        <v xml:space="preserve">MOVIMENTI DI MATERIE </v>
      </c>
      <c r="I13" s="45" t="s">
        <v>85</v>
      </c>
      <c r="J13" s="46"/>
      <c r="K13" s="47"/>
      <c r="L13" s="5">
        <f>L12</f>
        <v>0</v>
      </c>
      <c r="M13" s="2" t="str">
        <f t="shared" si="1"/>
        <v>MC</v>
      </c>
      <c r="N13" s="6">
        <f t="shared" si="2"/>
        <v>0.87</v>
      </c>
      <c r="O13" s="7">
        <f>L13*N13</f>
        <v>0</v>
      </c>
      <c r="P13" s="13">
        <f>O13/$O$61</f>
        <v>0</v>
      </c>
    </row>
    <row r="14" spans="1:29" x14ac:dyDescent="0.25">
      <c r="A14" s="23" t="s">
        <v>105</v>
      </c>
      <c r="B14" s="27">
        <f>VLOOKUP($B$5,GEOMETRIA,HLOOKUP($A14,CNR!$A$1:$AX$2,2,FALSE),FALSE)</f>
        <v>0</v>
      </c>
      <c r="D14" s="2" t="s">
        <v>60</v>
      </c>
      <c r="E14" s="2" t="str">
        <f>STIMA!E14</f>
        <v>A.01.004</v>
      </c>
      <c r="F14" s="3" t="str">
        <f>IF(E14="","",VLOOKUP(E14,EPU,2,FALSE))</f>
        <v>SCAVO A SEZIONE RISTRETTA PER TRINCEE E BONIFICHE</v>
      </c>
      <c r="G14" s="2" t="str">
        <f>STIMA!G14</f>
        <v>CORPO</v>
      </c>
      <c r="H14" s="2" t="str">
        <f>STIMA!H14</f>
        <v xml:space="preserve">MOVIMENTI DI MATERIE </v>
      </c>
      <c r="I14" s="4">
        <f>$B$7</f>
        <v>1</v>
      </c>
      <c r="J14" s="5">
        <f>2*(B21+B21)</f>
        <v>4</v>
      </c>
      <c r="K14" s="5">
        <f>B21</f>
        <v>1</v>
      </c>
      <c r="L14" s="5">
        <f>I14*J14*K14</f>
        <v>4</v>
      </c>
      <c r="M14" s="2" t="str">
        <f>IF(E14="","",VLOOKUP(E14,EPU,3,FALSE))</f>
        <v>MC</v>
      </c>
      <c r="N14" s="6">
        <f>IF(E14="","",VLOOKUP(E14,EPU,4,FALSE))</f>
        <v>11.13</v>
      </c>
      <c r="O14" s="7">
        <f>L14*N14</f>
        <v>44.52</v>
      </c>
      <c r="P14" s="13">
        <f>O14/$O$61</f>
        <v>1.1513788504880849E-2</v>
      </c>
    </row>
    <row r="15" spans="1:29" x14ac:dyDescent="0.25">
      <c r="A15" s="26" t="s">
        <v>95</v>
      </c>
      <c r="B15" s="27">
        <f>VLOOKUP($B$5,GEOMETRIA,HLOOKUP($A15,CNR!$A$1:$AX$2,2,FALSE),FALSE)</f>
        <v>0</v>
      </c>
      <c r="D15" s="2" t="s">
        <v>64</v>
      </c>
      <c r="E15" s="2"/>
      <c r="F15" s="29"/>
      <c r="G15" s="2"/>
      <c r="H15" s="2"/>
      <c r="I15" s="4">
        <f>$B$7</f>
        <v>1</v>
      </c>
      <c r="J15" s="5">
        <f>IF(B47&gt;0,B6+B10,IF(B3+B29&lt;0,(B6+2*B10+2*B12+B15+B9+K15*B17),0))</f>
        <v>28.17</v>
      </c>
      <c r="K15" s="5">
        <f>IF(B3&lt;0,(IF(B29-B3&gt;B19,-B3+B29-B19,-B3+B29)),0)</f>
        <v>3.67</v>
      </c>
      <c r="L15" s="5">
        <f>I15*J15*K15</f>
        <v>103.38390000000001</v>
      </c>
      <c r="M15" s="28" t="str">
        <f>IF(E15="","",VLOOKUP(E15,EPU,3,FALSE))</f>
        <v/>
      </c>
      <c r="N15" s="32" t="str">
        <f>IF(E15="","",VLOOKUP(E15,EPU,4,FALSE))</f>
        <v/>
      </c>
      <c r="O15" s="33"/>
      <c r="P15" s="34"/>
    </row>
    <row r="16" spans="1:29" x14ac:dyDescent="0.25">
      <c r="A16" s="15" t="s">
        <v>45</v>
      </c>
      <c r="B16" s="27">
        <f>VLOOKUP($B$5,GEOMETRIA,HLOOKUP($A16,CNR!$A$1:$AX$2,2,FALSE),FALSE)</f>
        <v>1.5</v>
      </c>
      <c r="D16" s="2" t="s">
        <v>64</v>
      </c>
      <c r="E16" s="2"/>
      <c r="F16" s="36"/>
      <c r="G16" s="2"/>
      <c r="H16" s="2"/>
      <c r="I16" s="4">
        <f>$B$7</f>
        <v>1</v>
      </c>
      <c r="J16" s="5">
        <f>IF(B47&gt;0,B6+B10+B18,IF(K16&gt;0,(B6+2*B10+2*B12+B15+B9+2*K15*B17+K16*B17)+2*B18,0))</f>
        <v>42.84</v>
      </c>
      <c r="K16" s="5">
        <f>IF(B3&lt;0,(IF(B29-B3&gt;B19,B19,0)),0)</f>
        <v>5</v>
      </c>
      <c r="L16" s="5">
        <f>I16*J16*K16</f>
        <v>214.20000000000002</v>
      </c>
      <c r="M16" s="35" t="str">
        <f>IF(E16="","",VLOOKUP(E16,EPU,3,FALSE))</f>
        <v/>
      </c>
      <c r="N16" s="39" t="str">
        <f>IF(E16="","",VLOOKUP(E16,EPU,4,FALSE))</f>
        <v/>
      </c>
      <c r="O16" s="40"/>
      <c r="P16" s="41"/>
    </row>
    <row r="17" spans="1:16" x14ac:dyDescent="0.25">
      <c r="A17" s="15" t="s">
        <v>46</v>
      </c>
      <c r="B17" s="27">
        <f>VLOOKUP($B$5,GEOMETRIA,HLOOKUP($A17,CNR!$A$1:$AX$2,2,FALSE),FALSE)</f>
        <v>1</v>
      </c>
      <c r="D17" s="2" t="s">
        <v>64</v>
      </c>
      <c r="E17" s="2" t="str">
        <f>STIMA!E17</f>
        <v>A.01.001</v>
      </c>
      <c r="F17" s="3" t="str">
        <f>IF(E17="","",VLOOKUP(E17,EPU,2,FALSE))</f>
        <v>SCAVO DI SBANCAMENTO IN MATERIE DI QUALSIASI NATURA</v>
      </c>
      <c r="G17" s="2" t="str">
        <f>STIMA!G17</f>
        <v>CORPO</v>
      </c>
      <c r="H17" s="2" t="str">
        <f>STIMA!H17</f>
        <v xml:space="preserve">MOVIMENTI DI MATERIE </v>
      </c>
      <c r="I17" s="48" t="s">
        <v>85</v>
      </c>
      <c r="J17" s="49"/>
      <c r="K17" s="50"/>
      <c r="L17" s="5">
        <f>L15+L16</f>
        <v>317.58390000000003</v>
      </c>
      <c r="M17" s="2" t="str">
        <f>IF(E17="","",VLOOKUP(E17,EPU,3,FALSE))</f>
        <v>MC</v>
      </c>
      <c r="N17" s="6">
        <f>IF(E17="","",VLOOKUP(E17,EPU,4,FALSE))</f>
        <v>3.65</v>
      </c>
      <c r="O17" s="7">
        <f t="shared" ref="O17:O35" si="5">L17*N17</f>
        <v>1159.181235</v>
      </c>
      <c r="P17" s="13">
        <f t="shared" ref="P17:P52" si="6">O17/$O$61</f>
        <v>0.2997881306966888</v>
      </c>
    </row>
    <row r="18" spans="1:16" x14ac:dyDescent="0.25">
      <c r="A18" s="23" t="s">
        <v>84</v>
      </c>
      <c r="B18" s="27">
        <f>VLOOKUP($B$5,GEOMETRIA,HLOOKUP($A18,CNR!$A$1:$AX$2,2,FALSE),FALSE)</f>
        <v>3</v>
      </c>
      <c r="D18" s="2" t="s">
        <v>50</v>
      </c>
      <c r="E18" s="2" t="str">
        <f>STIMA!E18</f>
        <v>D.01.001</v>
      </c>
      <c r="F18" s="3" t="str">
        <f t="shared" si="0"/>
        <v>FONDAZIONE STRADALE IN MISTO GRANULARE STABILIZZATO</v>
      </c>
      <c r="G18" s="2" t="str">
        <f>STIMA!G18</f>
        <v>CORPO</v>
      </c>
      <c r="H18" s="2" t="str">
        <f>STIMA!H18</f>
        <v>SOVRASTRUTTURA</v>
      </c>
      <c r="I18" s="4">
        <f t="shared" ref="I18:I25" si="7">$B$7</f>
        <v>1</v>
      </c>
      <c r="J18" s="5">
        <f>IF(B47&gt;0,B6+B48,B6+2*B12+B15+B8*(2*(MAX(B27,B28))+2*B26+2*B25+2*B24+B23))</f>
        <v>21.58</v>
      </c>
      <c r="K18" s="5">
        <f>B23</f>
        <v>0.3</v>
      </c>
      <c r="L18" s="5">
        <f t="shared" ref="L18:L22" si="8">I18*J18*K18</f>
        <v>6.4739999999999993</v>
      </c>
      <c r="M18" s="2" t="str">
        <f t="shared" si="1"/>
        <v>MC</v>
      </c>
      <c r="N18" s="6">
        <f t="shared" si="2"/>
        <v>31.05</v>
      </c>
      <c r="O18" s="7">
        <f t="shared" si="5"/>
        <v>201.01769999999999</v>
      </c>
      <c r="P18" s="13">
        <f t="shared" si="6"/>
        <v>5.1987315443342029E-2</v>
      </c>
    </row>
    <row r="19" spans="1:16" x14ac:dyDescent="0.25">
      <c r="A19" s="23" t="s">
        <v>83</v>
      </c>
      <c r="B19" s="27">
        <f>VLOOKUP($B$5,GEOMETRIA,HLOOKUP($A19,CNR!$A$1:$AX$2,2,FALSE),FALSE)</f>
        <v>5</v>
      </c>
      <c r="D19" s="2" t="s">
        <v>51</v>
      </c>
      <c r="E19" s="2" t="str">
        <f>STIMA!E19</f>
        <v>D.01.003</v>
      </c>
      <c r="F19" s="3" t="str">
        <f t="shared" si="0"/>
        <v>FONDAZIONE STRADALE IN MISTO CEMENTATO</v>
      </c>
      <c r="G19" s="2" t="str">
        <f>STIMA!G19</f>
        <v>CORPO</v>
      </c>
      <c r="H19" s="2" t="str">
        <f>STIMA!H19</f>
        <v>SOVRASTRUTTURA</v>
      </c>
      <c r="I19" s="4">
        <f t="shared" si="7"/>
        <v>1</v>
      </c>
      <c r="J19" s="5">
        <f>IF(B47&gt;0,B6+B48,B6+B8*(2*(MAX(B27,B28))+2*B26+2*B25+B24))</f>
        <v>20.68</v>
      </c>
      <c r="K19" s="5">
        <f>B24</f>
        <v>0.15</v>
      </c>
      <c r="L19" s="5">
        <f t="shared" si="8"/>
        <v>3.1019999999999999</v>
      </c>
      <c r="M19" s="2" t="str">
        <f t="shared" si="1"/>
        <v>MC</v>
      </c>
      <c r="N19" s="6">
        <f t="shared" si="2"/>
        <v>47.63</v>
      </c>
      <c r="O19" s="7">
        <f t="shared" si="5"/>
        <v>147.74825999999999</v>
      </c>
      <c r="P19" s="13">
        <f t="shared" si="6"/>
        <v>3.8210741635313274E-2</v>
      </c>
    </row>
    <row r="20" spans="1:16" x14ac:dyDescent="0.25">
      <c r="A20" s="15" t="s">
        <v>47</v>
      </c>
      <c r="B20" s="27">
        <f>VLOOKUP($B$5,GEOMETRIA,HLOOKUP($A20,CNR!$A$1:$AX$2,2,FALSE),FALSE)</f>
        <v>1</v>
      </c>
      <c r="D20" s="2" t="s">
        <v>52</v>
      </c>
      <c r="E20" s="2" t="str">
        <f>STIMA!E20</f>
        <v>D.01.005.c</v>
      </c>
      <c r="F20" s="3" t="str">
        <f t="shared" si="0"/>
        <v>- Con bitume modificato soft per metro cubo reso e per uno spessore superiore a cm 10</v>
      </c>
      <c r="G20" s="2" t="str">
        <f>STIMA!G20</f>
        <v>CORPO</v>
      </c>
      <c r="H20" s="2" t="str">
        <f>STIMA!H20</f>
        <v>SOVRASTRUTTURA</v>
      </c>
      <c r="I20" s="4">
        <f t="shared" si="7"/>
        <v>1</v>
      </c>
      <c r="J20" s="5">
        <f>IF(B47&gt;0,B6+B48,B6+B8*(2*(MAX(B27,B28))+2*B26+B25))</f>
        <v>20.14</v>
      </c>
      <c r="K20" s="5">
        <f>B25</f>
        <v>0.12</v>
      </c>
      <c r="L20" s="5">
        <f t="shared" si="8"/>
        <v>2.4167999999999998</v>
      </c>
      <c r="M20" s="2" t="str">
        <f t="shared" si="1"/>
        <v>MC</v>
      </c>
      <c r="N20" s="6">
        <f t="shared" si="2"/>
        <v>138.33000000000001</v>
      </c>
      <c r="O20" s="7">
        <f t="shared" si="5"/>
        <v>334.315944</v>
      </c>
      <c r="P20" s="13">
        <f t="shared" si="6"/>
        <v>8.6460985467780541E-2</v>
      </c>
    </row>
    <row r="21" spans="1:16" x14ac:dyDescent="0.25">
      <c r="A21" s="15" t="s">
        <v>48</v>
      </c>
      <c r="B21" s="27">
        <f>VLOOKUP($B$5,GEOMETRIA,HLOOKUP($A21,CNR!$A$1:$AX$2,2,FALSE),FALSE)</f>
        <v>1</v>
      </c>
      <c r="D21" s="2" t="s">
        <v>53</v>
      </c>
      <c r="E21" s="2" t="str">
        <f>STIMA!E21</f>
        <v>D.01.017.e</v>
      </c>
      <c r="F21" s="3" t="str">
        <f t="shared" si="0"/>
        <v>- Con bitume modificato soft per metro cubo reso e per spessore superiore a cm 6</v>
      </c>
      <c r="G21" s="2" t="str">
        <f>STIMA!G21</f>
        <v>CORPO</v>
      </c>
      <c r="H21" s="2" t="str">
        <f>STIMA!H21</f>
        <v>SOVRASTRUTTURA</v>
      </c>
      <c r="I21" s="4">
        <f t="shared" si="7"/>
        <v>1</v>
      </c>
      <c r="J21" s="5">
        <f>IF(B47&gt;0,B6+B48,B6+B8*(2*(MAX(B27,B28))+B26))</f>
        <v>19.78</v>
      </c>
      <c r="K21" s="5">
        <f>B26</f>
        <v>0.06</v>
      </c>
      <c r="L21" s="5">
        <f t="shared" si="8"/>
        <v>1.1868000000000001</v>
      </c>
      <c r="M21" s="2" t="str">
        <f t="shared" si="1"/>
        <v>MC</v>
      </c>
      <c r="N21" s="6">
        <f t="shared" si="2"/>
        <v>152.34</v>
      </c>
      <c r="O21" s="7">
        <f t="shared" si="5"/>
        <v>180.79711200000003</v>
      </c>
      <c r="P21" s="13">
        <f t="shared" si="6"/>
        <v>4.6757855118177351E-2</v>
      </c>
    </row>
    <row r="22" spans="1:16" ht="15.75" thickBot="1" x14ac:dyDescent="0.3">
      <c r="A22" s="15" t="s">
        <v>49</v>
      </c>
      <c r="B22" s="27">
        <f>VLOOKUP($B$5,GEOMETRIA,HLOOKUP($A22,CNR!$A$1:$AX$2,2,FALSE),FALSE)</f>
        <v>1</v>
      </c>
      <c r="D22" s="2" t="s">
        <v>54</v>
      </c>
      <c r="E22" s="2" t="str">
        <f>STIMA!E22</f>
        <v>D.01.021.e</v>
      </c>
      <c r="F22" s="3" t="str">
        <f t="shared" si="0"/>
        <v>- Con bitume modificato hard per metro cubo reso e per spessore superiore a cm 3</v>
      </c>
      <c r="G22" s="2" t="str">
        <f>STIMA!G22</f>
        <v>CORPO</v>
      </c>
      <c r="H22" s="2" t="str">
        <f>STIMA!H22</f>
        <v>SOVRASTRUTTURA</v>
      </c>
      <c r="I22" s="4">
        <f t="shared" si="7"/>
        <v>1</v>
      </c>
      <c r="J22" s="5">
        <f>IF(B47&gt;0,B6+B48,B6+B8*B27)</f>
        <v>19.5</v>
      </c>
      <c r="K22" s="5">
        <f>B27</f>
        <v>0</v>
      </c>
      <c r="L22" s="5">
        <f t="shared" si="8"/>
        <v>0</v>
      </c>
      <c r="M22" s="2" t="str">
        <f t="shared" si="1"/>
        <v>MC</v>
      </c>
      <c r="N22" s="6">
        <f t="shared" si="2"/>
        <v>173.44</v>
      </c>
      <c r="O22" s="7">
        <f t="shared" si="5"/>
        <v>0</v>
      </c>
      <c r="P22" s="13">
        <f t="shared" si="6"/>
        <v>0</v>
      </c>
    </row>
    <row r="23" spans="1:16" x14ac:dyDescent="0.25">
      <c r="A23" s="76" t="s">
        <v>50</v>
      </c>
      <c r="B23" s="52">
        <f>VLOOKUP($B$5,GEOMETRIA,HLOOKUP($A23,CNR!$A$1:$AX$2,2,FALSE),FALSE)</f>
        <v>0.3</v>
      </c>
      <c r="D23" s="2" t="s">
        <v>55</v>
      </c>
      <c r="E23" s="2" t="str">
        <f>STIMA!E23</f>
        <v>D.01.036.a</v>
      </c>
      <c r="F23" s="3" t="str">
        <f t="shared" si="0"/>
        <v>- Con bitume modificato hard per uno spessore di cm 4</v>
      </c>
      <c r="G23" s="2" t="str">
        <f>STIMA!G23</f>
        <v>CORPO</v>
      </c>
      <c r="H23" s="2" t="str">
        <f>STIMA!H23</f>
        <v>SOVRASTRUTTURA</v>
      </c>
      <c r="I23" s="4">
        <f t="shared" si="7"/>
        <v>1</v>
      </c>
      <c r="J23" s="5">
        <f>IF(B47&gt;0,B6+B48,B6+B8*B28)</f>
        <v>19.579999999999998</v>
      </c>
      <c r="K23" s="12"/>
      <c r="L23" s="5">
        <f>IF(B28&gt;0,I23*J23,0)</f>
        <v>19.579999999999998</v>
      </c>
      <c r="M23" s="2" t="str">
        <f t="shared" si="1"/>
        <v>MQ</v>
      </c>
      <c r="N23" s="6">
        <f t="shared" si="2"/>
        <v>9.7799999999999994</v>
      </c>
      <c r="O23" s="7">
        <f t="shared" si="5"/>
        <v>191.49239999999998</v>
      </c>
      <c r="P23" s="13">
        <f t="shared" si="6"/>
        <v>4.9523876772058516E-2</v>
      </c>
    </row>
    <row r="24" spans="1:16" x14ac:dyDescent="0.25">
      <c r="A24" s="77" t="s">
        <v>51</v>
      </c>
      <c r="B24" s="54">
        <f>VLOOKUP($B$5,GEOMETRIA,HLOOKUP($A24,CNR!$A$1:$AX$2,2,FALSE),FALSE)</f>
        <v>0.15</v>
      </c>
      <c r="D24" s="2" t="s">
        <v>59</v>
      </c>
      <c r="E24" s="2" t="str">
        <f>STIMA!E24</f>
        <v>D.01.043.a</v>
      </c>
      <c r="F24" s="3" t="str">
        <f t="shared" si="0"/>
        <v>- In emulsione bituminosa non modificata</v>
      </c>
      <c r="G24" s="2" t="str">
        <f>STIMA!G24</f>
        <v>CORPO</v>
      </c>
      <c r="H24" s="2" t="str">
        <f>STIMA!H24</f>
        <v>SOVRASTRUTTURA</v>
      </c>
      <c r="I24" s="4">
        <f t="shared" si="7"/>
        <v>1</v>
      </c>
      <c r="J24" s="5">
        <f>J23</f>
        <v>19.579999999999998</v>
      </c>
      <c r="K24" s="12"/>
      <c r="L24" s="5">
        <f>L23</f>
        <v>19.579999999999998</v>
      </c>
      <c r="M24" s="2" t="str">
        <f t="shared" si="1"/>
        <v>MQ</v>
      </c>
      <c r="N24" s="6">
        <f t="shared" si="2"/>
        <v>0.8</v>
      </c>
      <c r="O24" s="7">
        <f t="shared" si="5"/>
        <v>15.664</v>
      </c>
      <c r="P24" s="13">
        <f t="shared" si="6"/>
        <v>4.0510328647900638E-3</v>
      </c>
    </row>
    <row r="25" spans="1:16" x14ac:dyDescent="0.25">
      <c r="A25" s="77" t="s">
        <v>52</v>
      </c>
      <c r="B25" s="54">
        <f>VLOOKUP($B$5,GEOMETRIA,HLOOKUP($A25,CNR!$A$1:$AX$2,2,FALSE),FALSE)</f>
        <v>0.12</v>
      </c>
      <c r="D25" s="55" t="s">
        <v>87</v>
      </c>
      <c r="E25" s="2" t="str">
        <f>STIMA!E25</f>
        <v>A.02.004.b</v>
      </c>
      <c r="F25" s="3" t="str">
        <f t="shared" si="0"/>
        <v>- Dai depositi dell'amministrazione</v>
      </c>
      <c r="G25" s="2" t="str">
        <f>STIMA!G25</f>
        <v>CORPO</v>
      </c>
      <c r="H25" s="2" t="str">
        <f>STIMA!H25</f>
        <v xml:space="preserve">MOVIMENTI DI MATERIE </v>
      </c>
      <c r="I25" s="4">
        <f t="shared" si="7"/>
        <v>1</v>
      </c>
      <c r="J25" s="5">
        <f>IF(B47&gt;0,ABS(B3)/COS(ATAN(B16))+B10,IF(B3&gt;0,(2*(B3-B29)/COS(ATAN(B16))+((B29+B11)*(B10+(B29+B11)*B16/2)-B29*B29/2)*2/B30+B9*B29/B30+(IF(B3&gt;B19,2*B18,0))+IF(B13&gt;0,((3.14*(B13/2-B6-B15)^2*B3)/B7/B30),0)),((K15+B29-B30)+(K16-B30))*2*+B17+B9*B29/B30+IF(B29-B3&gt;B19,2*B18,0)+2*B10/B30))</f>
        <v>37.396666666666668</v>
      </c>
      <c r="K25" s="5">
        <f>B30</f>
        <v>0.3</v>
      </c>
      <c r="L25" s="5">
        <f>I25*J25*K25</f>
        <v>11.218999999999999</v>
      </c>
      <c r="M25" s="2" t="str">
        <f t="shared" si="1"/>
        <v>MC</v>
      </c>
      <c r="N25" s="6">
        <f t="shared" si="2"/>
        <v>4.17</v>
      </c>
      <c r="O25" s="7">
        <f t="shared" si="5"/>
        <v>46.783229999999996</v>
      </c>
      <c r="P25" s="13">
        <f t="shared" si="6"/>
        <v>1.2099106374555186E-2</v>
      </c>
    </row>
    <row r="26" spans="1:16" x14ac:dyDescent="0.25">
      <c r="A26" s="77" t="s">
        <v>53</v>
      </c>
      <c r="B26" s="54">
        <f>VLOOKUP($B$5,GEOMETRIA,HLOOKUP($A26,CNR!$A$1:$AX$2,2,FALSE),FALSE)</f>
        <v>0.06</v>
      </c>
      <c r="D26" s="2" t="s">
        <v>69</v>
      </c>
      <c r="E26" s="2" t="str">
        <f>STIMA!E26</f>
        <v>A.02.007.d</v>
      </c>
      <c r="F26" s="3" t="str">
        <f>IF(E26="","",VLOOKUP(E26,EPU,2,FALSE))</f>
        <v>- Compresa configurazione delle scarpate e profilatura dei cigli</v>
      </c>
      <c r="G26" s="2" t="str">
        <f>STIMA!G26</f>
        <v>CORPO</v>
      </c>
      <c r="H26" s="2" t="str">
        <f>STIMA!H26</f>
        <v xml:space="preserve">MOVIMENTI DI MATERIE </v>
      </c>
      <c r="I26" s="48" t="s">
        <v>85</v>
      </c>
      <c r="J26" s="49"/>
      <c r="K26" s="50"/>
      <c r="L26" s="5">
        <f>L25</f>
        <v>11.218999999999999</v>
      </c>
      <c r="M26" s="2" t="str">
        <f t="shared" si="1"/>
        <v>MC</v>
      </c>
      <c r="N26" s="6">
        <f t="shared" si="2"/>
        <v>0.87</v>
      </c>
      <c r="O26" s="7">
        <f t="shared" si="5"/>
        <v>9.7605299999999993</v>
      </c>
      <c r="P26" s="13">
        <f t="shared" si="6"/>
        <v>2.5242739918136716E-3</v>
      </c>
    </row>
    <row r="27" spans="1:16" x14ac:dyDescent="0.25">
      <c r="A27" s="77" t="s">
        <v>54</v>
      </c>
      <c r="B27" s="54">
        <f>VLOOKUP($B$5,GEOMETRIA,HLOOKUP($A27,CNR!$A$1:$AX$2,2,FALSE),FALSE)</f>
        <v>0</v>
      </c>
      <c r="D27" s="55" t="s">
        <v>91</v>
      </c>
      <c r="E27" s="2" t="str">
        <f>STIMA!E27</f>
        <v>F.01.019.1.a</v>
      </c>
      <c r="F27" s="3" t="str">
        <f>IF(E27="","",VLOOKUP(E27,EPU,2,FALSE))</f>
        <v>- Con miscuglio di semi di prato</v>
      </c>
      <c r="G27" s="2" t="str">
        <f>STIMA!G27</f>
        <v>CORPO</v>
      </c>
      <c r="H27" s="2" t="str">
        <f>STIMA!H27</f>
        <v xml:space="preserve">MOVIMENTI DI MATERIE </v>
      </c>
      <c r="I27" s="4">
        <f>$B$7</f>
        <v>1</v>
      </c>
      <c r="J27" s="5">
        <f>IF(B47&gt;0,ABS(B3)/COS(ATAN(B16))+B10,IF(B3&gt;0,(2*(B3-B29)/COS(ATAN(B16))+((B29+B11)*(B10+(B29+B11)*B16/2)-B29*B29/2)*2/B30+B9*B29/B30+(IF(B3&gt;B19,2*B18,0))),((K15+B29-B30)+(K16-B30))*2*+B17+B9*B29/B30+IF(B29-B3&gt;B19,2*B18,0)+2*B10/B30))</f>
        <v>37.396666666666668</v>
      </c>
      <c r="K27" s="20"/>
      <c r="L27" s="5">
        <f t="shared" ref="L27:L34" si="9">I27*J27</f>
        <v>37.396666666666668</v>
      </c>
      <c r="M27" s="2" t="str">
        <f t="shared" si="1"/>
        <v>MQ</v>
      </c>
      <c r="N27" s="6">
        <f t="shared" si="2"/>
        <v>1.26</v>
      </c>
      <c r="O27" s="7">
        <f t="shared" si="5"/>
        <v>47.119800000000005</v>
      </c>
      <c r="P27" s="13">
        <f t="shared" si="6"/>
        <v>1.2186150305307383E-2</v>
      </c>
    </row>
    <row r="28" spans="1:16" ht="15.75" thickBot="1" x14ac:dyDescent="0.3">
      <c r="A28" s="77" t="s">
        <v>55</v>
      </c>
      <c r="B28" s="54">
        <f>VLOOKUP($B$5,GEOMETRIA,HLOOKUP($A28,CNR!$A$1:$AX$2,2,FALSE),FALSE)</f>
        <v>0.04</v>
      </c>
      <c r="D28" s="2" t="s">
        <v>61</v>
      </c>
      <c r="E28" s="2" t="str">
        <f>STIMA!E28</f>
        <v>E.05.010.a</v>
      </c>
      <c r="F28" s="3" t="str">
        <f t="shared" si="0"/>
        <v>- Recinzione stradale di sicurezza di H nominale 1.20 m</v>
      </c>
      <c r="G28" s="2" t="str">
        <f>STIMA!G28</f>
        <v>CORPO</v>
      </c>
      <c r="H28" s="2" t="str">
        <f>STIMA!H28</f>
        <v>LAVORI DIVERSI</v>
      </c>
      <c r="I28" s="4">
        <f>IF(B22&gt;0,$B$7,0)</f>
        <v>1</v>
      </c>
      <c r="J28" s="5">
        <v>2</v>
      </c>
      <c r="K28" s="22"/>
      <c r="L28" s="5">
        <f t="shared" si="9"/>
        <v>2</v>
      </c>
      <c r="M28" s="2" t="str">
        <f t="shared" si="1"/>
        <v>ML</v>
      </c>
      <c r="N28" s="6">
        <f t="shared" si="2"/>
        <v>29.86</v>
      </c>
      <c r="O28" s="7">
        <f t="shared" si="5"/>
        <v>59.72</v>
      </c>
      <c r="P28" s="13">
        <f t="shared" si="6"/>
        <v>1.5444821417598479E-2</v>
      </c>
    </row>
    <row r="29" spans="1:16" ht="15.75" thickBot="1" x14ac:dyDescent="0.3">
      <c r="A29" s="78" t="s">
        <v>21</v>
      </c>
      <c r="B29" s="19">
        <f>VLOOKUP($B$5,GEOMETRIA,HLOOKUP($A29,CNR!$A$1:$AX$2,2,FALSE),FALSE)</f>
        <v>0.66999999999999993</v>
      </c>
      <c r="D29" s="55" t="s">
        <v>92</v>
      </c>
      <c r="E29" s="2" t="str">
        <f>STIMA!E29</f>
        <v>G.02.002.a</v>
      </c>
      <c r="F29" s="3" t="str">
        <f t="shared" si="0"/>
        <v>- Bordo laterale</v>
      </c>
      <c r="G29" s="2" t="str">
        <f>STIMA!G29</f>
        <v>CORPO</v>
      </c>
      <c r="H29" s="2" t="str">
        <f>STIMA!H29</f>
        <v xml:space="preserve">BARRIERE DI SICUREZZA </v>
      </c>
      <c r="I29" s="4">
        <f>$B$7+2*B14*(B13/2-B6)</f>
        <v>1</v>
      </c>
      <c r="J29" s="5">
        <f>IF($B$3&lt;1.5,0,B37)</f>
        <v>0</v>
      </c>
      <c r="K29" s="22"/>
      <c r="L29" s="5">
        <f t="shared" si="9"/>
        <v>0</v>
      </c>
      <c r="M29" s="2" t="str">
        <f t="shared" si="1"/>
        <v>ML</v>
      </c>
      <c r="N29" s="6">
        <f t="shared" si="2"/>
        <v>58.29</v>
      </c>
      <c r="O29" s="7">
        <f t="shared" si="5"/>
        <v>0</v>
      </c>
      <c r="P29" s="13">
        <f t="shared" si="6"/>
        <v>0</v>
      </c>
    </row>
    <row r="30" spans="1:16" x14ac:dyDescent="0.25">
      <c r="A30" s="1" t="s">
        <v>86</v>
      </c>
      <c r="B30" s="27">
        <f>VLOOKUP($B$5,GEOMETRIA,HLOOKUP($A30,CNR!$A$1:$AX$2,2,FALSE),FALSE)</f>
        <v>0.3</v>
      </c>
      <c r="D30" s="55" t="s">
        <v>80</v>
      </c>
      <c r="E30" s="2" t="str">
        <f>STIMA!E30</f>
        <v>G.02.003.a</v>
      </c>
      <c r="F30" s="3" t="str">
        <f t="shared" si="0"/>
        <v>- Bordo laterale nastro e paletti o muretto</v>
      </c>
      <c r="G30" s="2" t="str">
        <f>STIMA!G30</f>
        <v>CORPO</v>
      </c>
      <c r="H30" s="2" t="str">
        <f>STIMA!H30</f>
        <v xml:space="preserve">BARRIERE DI SICUREZZA </v>
      </c>
      <c r="I30" s="4">
        <f>$B$7+2*B14*(B13/2-B6)</f>
        <v>1</v>
      </c>
      <c r="J30" s="5">
        <f>IF($B$3&lt;1.5,0,B38)</f>
        <v>0</v>
      </c>
      <c r="K30" s="22"/>
      <c r="L30" s="5">
        <f t="shared" si="9"/>
        <v>0</v>
      </c>
      <c r="M30" s="2" t="str">
        <f t="shared" si="1"/>
        <v>ML</v>
      </c>
      <c r="N30" s="6">
        <f t="shared" si="2"/>
        <v>100.61</v>
      </c>
      <c r="O30" s="7">
        <f t="shared" si="5"/>
        <v>0</v>
      </c>
      <c r="P30" s="13">
        <f t="shared" si="6"/>
        <v>0</v>
      </c>
    </row>
    <row r="31" spans="1:16" x14ac:dyDescent="0.25">
      <c r="A31" s="1" t="s">
        <v>56</v>
      </c>
      <c r="B31" s="27">
        <f>VLOOKUP($B$5,GEOMETRIA,HLOOKUP($A31,CNR!$A$1:$AX$2,2,FALSE),FALSE)</f>
        <v>0.3</v>
      </c>
      <c r="D31" s="55" t="s">
        <v>99</v>
      </c>
      <c r="E31" s="2" t="str">
        <f>STIMA!E31</f>
        <v>G.02.004.a</v>
      </c>
      <c r="F31" s="3" t="str">
        <f t="shared" si="0"/>
        <v>- Bordo laterale nastro e paletti</v>
      </c>
      <c r="G31" s="2" t="str">
        <f>STIMA!G31</f>
        <v>CORPO</v>
      </c>
      <c r="H31" s="2" t="str">
        <f>STIMA!H31</f>
        <v xml:space="preserve">BARRIERE DI SICUREZZA </v>
      </c>
      <c r="I31" s="4">
        <f>$B$7+2*B14*(B13/2-B6)</f>
        <v>1</v>
      </c>
      <c r="J31" s="5">
        <f>IF($B$3&lt;1.5,0,B39)</f>
        <v>0</v>
      </c>
      <c r="K31" s="22"/>
      <c r="L31" s="5">
        <f t="shared" si="9"/>
        <v>0</v>
      </c>
      <c r="M31" s="2" t="str">
        <f t="shared" si="1"/>
        <v>ML</v>
      </c>
      <c r="N31" s="6">
        <f t="shared" si="2"/>
        <v>143.21</v>
      </c>
      <c r="O31" s="7">
        <f t="shared" si="5"/>
        <v>0</v>
      </c>
      <c r="P31" s="13">
        <f t="shared" si="6"/>
        <v>0</v>
      </c>
    </row>
    <row r="32" spans="1:16" x14ac:dyDescent="0.25">
      <c r="A32" s="1" t="s">
        <v>57</v>
      </c>
      <c r="B32" s="27">
        <f>VLOOKUP($B$5,GEOMETRIA,HLOOKUP($A32,CNR!$A$1:$AX$2,2,FALSE),FALSE)</f>
        <v>0.5</v>
      </c>
      <c r="D32" s="55" t="s">
        <v>100</v>
      </c>
      <c r="E32" s="2" t="str">
        <f>STIMA!E32</f>
        <v>G.02.005.b</v>
      </c>
      <c r="F32" s="3" t="str">
        <f t="shared" si="0"/>
        <v>- Bordo ponte nastro e paletti</v>
      </c>
      <c r="G32" s="2" t="str">
        <f>STIMA!G32</f>
        <v>CORPO</v>
      </c>
      <c r="H32" s="2" t="str">
        <f>STIMA!H32</f>
        <v xml:space="preserve">BARRIERE DI SICUREZZA </v>
      </c>
      <c r="I32" s="4">
        <f>$B$7+2*B14*(B13/2-B6)</f>
        <v>1</v>
      </c>
      <c r="J32" s="5">
        <f>IF($B$3&lt;1.5,0,B40)</f>
        <v>0</v>
      </c>
      <c r="K32" s="22"/>
      <c r="L32" s="5">
        <f t="shared" si="9"/>
        <v>0</v>
      </c>
      <c r="M32" s="2" t="str">
        <f t="shared" si="1"/>
        <v>ML</v>
      </c>
      <c r="N32" s="6">
        <f t="shared" si="2"/>
        <v>247.55</v>
      </c>
      <c r="O32" s="7">
        <f t="shared" si="5"/>
        <v>0</v>
      </c>
      <c r="P32" s="13">
        <f t="shared" si="6"/>
        <v>0</v>
      </c>
    </row>
    <row r="33" spans="1:17" x14ac:dyDescent="0.25">
      <c r="A33" s="1" t="s">
        <v>58</v>
      </c>
      <c r="B33" s="27">
        <f>VLOOKUP($B$5,GEOMETRIA,HLOOKUP($A33,CNR!$A$1:$AX$2,2,FALSE),FALSE)</f>
        <v>1</v>
      </c>
      <c r="D33" s="55" t="s">
        <v>101</v>
      </c>
      <c r="E33" s="2" t="str">
        <f>STIMA!E33</f>
        <v>G.02.005.a</v>
      </c>
      <c r="F33" s="3" t="str">
        <f t="shared" si="0"/>
        <v>- Spartitraffico monofilare</v>
      </c>
      <c r="G33" s="2" t="str">
        <f>STIMA!G33</f>
        <v>CORPO</v>
      </c>
      <c r="H33" s="2" t="str">
        <f>STIMA!H33</f>
        <v xml:space="preserve">BARRIERE DI SICUREZZA </v>
      </c>
      <c r="I33" s="4">
        <f>$B$7</f>
        <v>1</v>
      </c>
      <c r="J33" s="5">
        <f t="shared" ref="J33:J38" si="10">B41</f>
        <v>0</v>
      </c>
      <c r="K33" s="22"/>
      <c r="L33" s="5">
        <f t="shared" si="9"/>
        <v>0</v>
      </c>
      <c r="M33" s="2" t="str">
        <f t="shared" si="1"/>
        <v>ML</v>
      </c>
      <c r="N33" s="6">
        <f t="shared" si="2"/>
        <v>184.14</v>
      </c>
      <c r="O33" s="7">
        <f t="shared" si="5"/>
        <v>0</v>
      </c>
      <c r="P33" s="13">
        <f t="shared" si="6"/>
        <v>0</v>
      </c>
    </row>
    <row r="34" spans="1:17" x14ac:dyDescent="0.25">
      <c r="A34" s="1" t="s">
        <v>93</v>
      </c>
      <c r="B34" s="27">
        <f>VLOOKUP($B$5,GEOMETRIA,HLOOKUP($A34,CNR!$A$1:$AX$2,2,FALSE),FALSE)</f>
        <v>1</v>
      </c>
      <c r="D34" s="55" t="s">
        <v>103</v>
      </c>
      <c r="E34" s="2" t="str">
        <f>STIMA!E34</f>
        <v>G.02.015</v>
      </c>
      <c r="F34" s="3" t="str">
        <f t="shared" si="0"/>
        <v>MURETTO DEVIATORE RIGIDO REDIRETTIVO</v>
      </c>
      <c r="G34" s="2" t="str">
        <f>STIMA!G34</f>
        <v>CORPO</v>
      </c>
      <c r="H34" s="2" t="str">
        <f>STIMA!H34</f>
        <v xml:space="preserve">BARRIERE DI SICUREZZA </v>
      </c>
      <c r="I34" s="4">
        <f>$B$7</f>
        <v>1</v>
      </c>
      <c r="J34" s="5">
        <f t="shared" si="10"/>
        <v>1</v>
      </c>
      <c r="K34" s="22"/>
      <c r="L34" s="5">
        <f t="shared" si="9"/>
        <v>1</v>
      </c>
      <c r="M34" s="2" t="str">
        <f t="shared" si="1"/>
        <v>ML</v>
      </c>
      <c r="N34" s="6">
        <f t="shared" si="2"/>
        <v>104.41</v>
      </c>
      <c r="O34" s="7">
        <f t="shared" si="5"/>
        <v>104.41</v>
      </c>
      <c r="P34" s="13">
        <f t="shared" si="6"/>
        <v>2.700257542216104E-2</v>
      </c>
    </row>
    <row r="35" spans="1:17" x14ac:dyDescent="0.25">
      <c r="A35" s="1" t="s">
        <v>70</v>
      </c>
      <c r="B35" s="27">
        <f>VLOOKUP($B$5,GEOMETRIA,HLOOKUP($A35,CNR!$A$1:$AX$2,2,FALSE),FALSE)</f>
        <v>1</v>
      </c>
      <c r="D35" s="55" t="s">
        <v>111</v>
      </c>
      <c r="E35" s="2" t="str">
        <f>STIMA!E35</f>
        <v>G.01.075</v>
      </c>
      <c r="F35" s="3" t="str">
        <f t="shared" si="0"/>
        <v>FORNITURA E POSA IN OPERA DI PARAPETTO SERIE PESANTE CON TUBI PASSANTI E PANNELLI MODULARI</v>
      </c>
      <c r="G35" s="2">
        <f>STIMA!G35</f>
        <v>0</v>
      </c>
      <c r="H35" s="2" t="str">
        <f>STIMA!H35</f>
        <v>LAVORI DIVERSI</v>
      </c>
      <c r="I35" s="4">
        <f>IF(B3&gt;0,$B$7,0)</f>
        <v>0</v>
      </c>
      <c r="J35" s="5">
        <f t="shared" si="10"/>
        <v>0</v>
      </c>
      <c r="K35" s="22"/>
      <c r="L35" s="5">
        <f>I35*J35</f>
        <v>0</v>
      </c>
      <c r="M35" s="2" t="str">
        <f t="shared" si="1"/>
        <v>ML</v>
      </c>
      <c r="N35" s="6">
        <f t="shared" si="2"/>
        <v>121.81</v>
      </c>
      <c r="O35" s="7">
        <f t="shared" si="5"/>
        <v>0</v>
      </c>
      <c r="P35" s="13">
        <f t="shared" si="6"/>
        <v>0</v>
      </c>
    </row>
    <row r="36" spans="1:17" x14ac:dyDescent="0.25">
      <c r="A36" s="1" t="s">
        <v>82</v>
      </c>
      <c r="B36" s="27">
        <f>VLOOKUP($B$5,GEOMETRIA,HLOOKUP($A36,CNR!$A$1:$AX$2,2,FALSE),FALSE)</f>
        <v>25</v>
      </c>
      <c r="D36" s="55" t="s">
        <v>98</v>
      </c>
      <c r="E36" s="2" t="str">
        <f>STIMA!E36</f>
        <v>H.01.003.a</v>
      </c>
      <c r="F36" s="3" t="str">
        <f t="shared" si="0"/>
        <v>- Per strisce continue e discontinue da centimetri 12</v>
      </c>
      <c r="G36" s="2" t="str">
        <f>STIMA!G36</f>
        <v>CORPO</v>
      </c>
      <c r="H36" s="2" t="str">
        <f>STIMA!H36</f>
        <v xml:space="preserve">SEGNALETICA ORIZZONTALE </v>
      </c>
      <c r="I36" s="4">
        <f>$B$7</f>
        <v>1</v>
      </c>
      <c r="J36" s="5">
        <f t="shared" si="10"/>
        <v>0</v>
      </c>
      <c r="K36" s="22"/>
      <c r="L36" s="5">
        <f>I36*J36</f>
        <v>0</v>
      </c>
      <c r="M36" s="2" t="str">
        <f t="shared" si="1"/>
        <v>ML</v>
      </c>
      <c r="N36" s="6">
        <f t="shared" si="2"/>
        <v>0.5</v>
      </c>
      <c r="O36" s="7">
        <f t="shared" ref="O36:O47" si="11">L36*N36</f>
        <v>0</v>
      </c>
      <c r="P36" s="13">
        <f t="shared" si="6"/>
        <v>0</v>
      </c>
    </row>
    <row r="37" spans="1:17" x14ac:dyDescent="0.25">
      <c r="A37" s="23" t="s">
        <v>92</v>
      </c>
      <c r="B37" s="27">
        <f>VLOOKUP($B$5,GEOMETRIA,HLOOKUP($A37,CNR!$A$1:$AX$2,2,FALSE),FALSE)</f>
        <v>0</v>
      </c>
      <c r="D37" s="2" t="s">
        <v>66</v>
      </c>
      <c r="E37" s="2" t="str">
        <f>STIMA!E37</f>
        <v>H.01.003.b</v>
      </c>
      <c r="F37" s="3" t="str">
        <f t="shared" si="0"/>
        <v>- Per strisce continue e discontinue da centimetri 15</v>
      </c>
      <c r="G37" s="2" t="str">
        <f>STIMA!G37</f>
        <v>CORPO</v>
      </c>
      <c r="H37" s="2" t="str">
        <f>STIMA!H37</f>
        <v xml:space="preserve">SEGNALETICA ORIZZONTALE </v>
      </c>
      <c r="I37" s="4">
        <f>$B$7</f>
        <v>1</v>
      </c>
      <c r="J37" s="5">
        <f t="shared" si="10"/>
        <v>2</v>
      </c>
      <c r="K37" s="22"/>
      <c r="L37" s="5">
        <f>I37*J37</f>
        <v>2</v>
      </c>
      <c r="M37" s="2" t="str">
        <f t="shared" si="1"/>
        <v>ML</v>
      </c>
      <c r="N37" s="6">
        <f t="shared" si="2"/>
        <v>0.55000000000000004</v>
      </c>
      <c r="O37" s="7">
        <f t="shared" si="11"/>
        <v>1.1000000000000001</v>
      </c>
      <c r="P37" s="13">
        <f t="shared" si="6"/>
        <v>2.8448264499930225E-4</v>
      </c>
    </row>
    <row r="38" spans="1:17" x14ac:dyDescent="0.25">
      <c r="A38" s="23" t="s">
        <v>80</v>
      </c>
      <c r="B38" s="27">
        <f>VLOOKUP($B$5,GEOMETRIA,HLOOKUP($A38,CNR!$A$1:$AX$2,2,FALSE),FALSE)</f>
        <v>0</v>
      </c>
      <c r="D38" s="2" t="s">
        <v>65</v>
      </c>
      <c r="E38" s="2" t="str">
        <f>STIMA!E38</f>
        <v>H.01.003.c</v>
      </c>
      <c r="F38" s="3" t="str">
        <f t="shared" si="0"/>
        <v>- Per strisce continue e discontinue da centimetri 25</v>
      </c>
      <c r="G38" s="2" t="str">
        <f>STIMA!G38</f>
        <v>CORPO</v>
      </c>
      <c r="H38" s="2" t="str">
        <f>STIMA!H38</f>
        <v xml:space="preserve">SEGNALETICA ORIZZONTALE </v>
      </c>
      <c r="I38" s="4">
        <f>$B$7</f>
        <v>1</v>
      </c>
      <c r="J38" s="5">
        <f t="shared" si="10"/>
        <v>4</v>
      </c>
      <c r="K38" s="22"/>
      <c r="L38" s="5">
        <f>I38*J38</f>
        <v>4</v>
      </c>
      <c r="M38" s="2" t="str">
        <f t="shared" si="1"/>
        <v>ML</v>
      </c>
      <c r="N38" s="6">
        <f t="shared" si="2"/>
        <v>0.71</v>
      </c>
      <c r="O38" s="7">
        <f t="shared" si="11"/>
        <v>2.84</v>
      </c>
      <c r="P38" s="13">
        <f t="shared" si="6"/>
        <v>7.3448246527092569E-4</v>
      </c>
    </row>
    <row r="39" spans="1:17" x14ac:dyDescent="0.25">
      <c r="A39" s="23" t="s">
        <v>99</v>
      </c>
      <c r="B39" s="27">
        <f>VLOOKUP($B$5,GEOMETRIA,HLOOKUP($A39,CNR!$A$1:$AX$2,2,FALSE),FALSE)</f>
        <v>2</v>
      </c>
      <c r="D39" s="2" t="s">
        <v>62</v>
      </c>
      <c r="E39" s="2" t="str">
        <f>STIMA!E39</f>
        <v>I.02.001.a</v>
      </c>
      <c r="F39" s="3" t="str">
        <f t="shared" si="0"/>
        <v>- Di cm 50X50X20</v>
      </c>
      <c r="G39" s="2" t="str">
        <f>STIMA!G39</f>
        <v>CORPO</v>
      </c>
      <c r="H39" s="2" t="str">
        <f>STIMA!H39</f>
        <v>LAVORI DIVERSI</v>
      </c>
      <c r="I39" s="4">
        <f>$B$7</f>
        <v>1</v>
      </c>
      <c r="J39" s="5">
        <f>IF(AND(B36&gt;0,B3&gt;0),((B3+B11)/COS(ATAN(B16))*2+(IF(B3&gt;B19,2*B18,0))+2*B10+2*B20)/B36,0)</f>
        <v>0</v>
      </c>
      <c r="K39" s="22"/>
      <c r="L39" s="5">
        <f>I39*J39</f>
        <v>0</v>
      </c>
      <c r="M39" s="2" t="str">
        <f t="shared" si="1"/>
        <v>ML</v>
      </c>
      <c r="N39" s="6">
        <f t="shared" si="2"/>
        <v>19.73</v>
      </c>
      <c r="O39" s="7">
        <f t="shared" si="11"/>
        <v>0</v>
      </c>
      <c r="P39" s="13">
        <f t="shared" si="6"/>
        <v>0</v>
      </c>
    </row>
    <row r="40" spans="1:17" x14ac:dyDescent="0.25">
      <c r="A40" s="23" t="s">
        <v>100</v>
      </c>
      <c r="B40" s="27">
        <f>VLOOKUP($B$5,GEOMETRIA,HLOOKUP($A40,CNR!$A$1:$AX$2,2,FALSE),FALSE)</f>
        <v>0</v>
      </c>
      <c r="D40" s="55" t="s">
        <v>112</v>
      </c>
      <c r="E40" s="2" t="str">
        <f>STIMA!E40</f>
        <v>E.02.010.a</v>
      </c>
      <c r="F40" s="3" t="str">
        <f t="shared" si="0"/>
        <v>- Sezione di cm 15 x 25</v>
      </c>
      <c r="G40" s="2" t="str">
        <f>STIMA!G40</f>
        <v>CORPO</v>
      </c>
      <c r="H40" s="2" t="str">
        <f>STIMA!H40</f>
        <v>LAVORI DIVERSI</v>
      </c>
      <c r="I40" s="4">
        <f>IF(B13&gt;0,(B13/2-B6)*6.28+B14*2*B13/2,0)</f>
        <v>0</v>
      </c>
      <c r="J40" s="5"/>
      <c r="K40" s="22"/>
      <c r="L40" s="5">
        <f>I40</f>
        <v>0</v>
      </c>
      <c r="M40" s="2" t="str">
        <f t="shared" si="1"/>
        <v>ML</v>
      </c>
      <c r="N40" s="6">
        <f t="shared" si="2"/>
        <v>16.28</v>
      </c>
      <c r="O40" s="7">
        <f t="shared" si="11"/>
        <v>0</v>
      </c>
      <c r="P40" s="13">
        <f t="shared" si="6"/>
        <v>0</v>
      </c>
      <c r="Q40" s="57"/>
    </row>
    <row r="41" spans="1:17" x14ac:dyDescent="0.25">
      <c r="A41" s="23" t="s">
        <v>101</v>
      </c>
      <c r="B41" s="27">
        <f>VLOOKUP($B$5,GEOMETRIA,HLOOKUP($A41,CNR!$A$1:$AX$2,2,FALSE),FALSE)</f>
        <v>0</v>
      </c>
      <c r="D41" s="58" t="s">
        <v>107</v>
      </c>
      <c r="E41" s="2" t="str">
        <f>STIMA!E41</f>
        <v>E.02.035.b</v>
      </c>
      <c r="F41" s="3" t="str">
        <f t="shared" si="0"/>
        <v>- In letto di sabbia e cemento, dimensioni 10x10x12 cm</v>
      </c>
      <c r="G41" s="2" t="str">
        <f>STIMA!G41</f>
        <v>CORPO</v>
      </c>
      <c r="H41" s="2" t="str">
        <f>STIMA!H41</f>
        <v>LAVORI DIVERSI</v>
      </c>
      <c r="I41" s="4">
        <f>IF(B13&gt;0,(B13/2-B6-B15/2)*6.28,0)</f>
        <v>0</v>
      </c>
      <c r="J41" s="5">
        <f>IF(B13&gt;0,B15,0)</f>
        <v>0</v>
      </c>
      <c r="K41" s="22"/>
      <c r="L41" s="5">
        <f>I41*J41</f>
        <v>0</v>
      </c>
      <c r="M41" s="2" t="str">
        <f t="shared" si="1"/>
        <v>MQ</v>
      </c>
      <c r="N41" s="6">
        <f t="shared" si="2"/>
        <v>93.51</v>
      </c>
      <c r="O41" s="7">
        <f t="shared" si="11"/>
        <v>0</v>
      </c>
      <c r="P41" s="13">
        <f t="shared" si="6"/>
        <v>0</v>
      </c>
      <c r="Q41" s="57"/>
    </row>
    <row r="42" spans="1:17" x14ac:dyDescent="0.25">
      <c r="A42" s="23" t="s">
        <v>103</v>
      </c>
      <c r="B42" s="27">
        <f>VLOOKUP($B$5,GEOMETRIA,HLOOKUP($A42,CNR!$A$1:$AX$2,2,FALSE),FALSE)</f>
        <v>1</v>
      </c>
      <c r="D42" s="59" t="s">
        <v>63</v>
      </c>
      <c r="E42" s="2" t="str">
        <f>STIMA!E42</f>
        <v>E.02.025.a</v>
      </c>
      <c r="F42" s="3" t="str">
        <f t="shared" si="0"/>
        <v>- Dimensioni 30/35 x 50 x 200 cm</v>
      </c>
      <c r="G42" s="2" t="str">
        <f>STIMA!G42</f>
        <v>CORPO</v>
      </c>
      <c r="H42" s="2" t="str">
        <f>STIMA!H42</f>
        <v>LAVORI DIVERSI</v>
      </c>
      <c r="I42" s="4">
        <f>$B$7</f>
        <v>1</v>
      </c>
      <c r="J42" s="5">
        <f>IF(B3&gt;0,0,2)</f>
        <v>2</v>
      </c>
      <c r="K42" s="22"/>
      <c r="L42" s="5">
        <f>I42*J42</f>
        <v>2</v>
      </c>
      <c r="M42" s="2" t="str">
        <f t="shared" si="1"/>
        <v>ML</v>
      </c>
      <c r="N42" s="6">
        <f t="shared" si="2"/>
        <v>60.72</v>
      </c>
      <c r="O42" s="7">
        <f t="shared" si="11"/>
        <v>121.44</v>
      </c>
      <c r="P42" s="13">
        <f t="shared" si="6"/>
        <v>3.1406884007922964E-2</v>
      </c>
      <c r="Q42" s="57"/>
    </row>
    <row r="43" spans="1:17" x14ac:dyDescent="0.25">
      <c r="A43" s="23" t="s">
        <v>111</v>
      </c>
      <c r="B43" s="27">
        <f>VLOOKUP($B$5,GEOMETRIA,HLOOKUP($A43,CNR!$A$1:$AX$2,2,FALSE),FALSE)</f>
        <v>0</v>
      </c>
      <c r="D43" s="58" t="s">
        <v>106</v>
      </c>
      <c r="E43" s="2" t="str">
        <f>STIMA!E43</f>
        <v>E.02.020.b</v>
      </c>
      <c r="F43" s="3" t="str">
        <f t="shared" si="0"/>
        <v>- a sezione trapezoidale, dimensioni 50X40X25h</v>
      </c>
      <c r="G43" s="2" t="str">
        <f>STIMA!G43</f>
        <v>CORPO</v>
      </c>
      <c r="H43" s="2" t="str">
        <f>STIMA!H43</f>
        <v>LAVORI DIVERSI</v>
      </c>
      <c r="I43" s="4">
        <f>IF(B12&gt;0,$B$7,0)</f>
        <v>0</v>
      </c>
      <c r="J43" s="5">
        <f>IF(B12&gt;0,2,0)</f>
        <v>0</v>
      </c>
      <c r="K43" s="22"/>
      <c r="L43" s="5">
        <f>I43*J43</f>
        <v>0</v>
      </c>
      <c r="M43" s="2" t="str">
        <f t="shared" si="1"/>
        <v>ML</v>
      </c>
      <c r="N43" s="6">
        <f t="shared" si="2"/>
        <v>43.25</v>
      </c>
      <c r="O43" s="7">
        <f t="shared" si="11"/>
        <v>0</v>
      </c>
      <c r="P43" s="13">
        <f t="shared" si="6"/>
        <v>0</v>
      </c>
    </row>
    <row r="44" spans="1:17" x14ac:dyDescent="0.25">
      <c r="A44" s="23" t="s">
        <v>98</v>
      </c>
      <c r="B44" s="27">
        <f>VLOOKUP($B$5,GEOMETRIA,HLOOKUP($A44,CNR!$A$1:$AX$2,2,FALSE),FALSE)</f>
        <v>0</v>
      </c>
      <c r="D44" s="58" t="s">
        <v>113</v>
      </c>
      <c r="E44" s="2" t="str">
        <f>STIMA!E44</f>
        <v>B.03.035.b</v>
      </c>
      <c r="F44" s="3" t="str">
        <f t="shared" si="0"/>
        <v>- Classe di resistenza C28/35 (RCK&gt;=35 N/mmq)</v>
      </c>
      <c r="G44" s="2" t="str">
        <f>STIMA!G44</f>
        <v>CORPO</v>
      </c>
      <c r="H44" s="2" t="str">
        <f>STIMA!H44</f>
        <v>OPERE IN CLS (ESCLUSE FONDAZIONI INDIRETTE)</v>
      </c>
      <c r="I44" s="4">
        <f>IF(B12&gt;0,$B$7,0)</f>
        <v>0</v>
      </c>
      <c r="J44" s="5">
        <f>B12</f>
        <v>0</v>
      </c>
      <c r="K44" s="60">
        <f>IF(B12&gt;0,0.3,0)</f>
        <v>0</v>
      </c>
      <c r="L44" s="5">
        <f>I44*J44*K44</f>
        <v>0</v>
      </c>
      <c r="M44" s="2" t="str">
        <f t="shared" si="1"/>
        <v>MC</v>
      </c>
      <c r="N44" s="6">
        <f t="shared" si="2"/>
        <v>130.61000000000001</v>
      </c>
      <c r="O44" s="7">
        <f t="shared" si="11"/>
        <v>0</v>
      </c>
      <c r="P44" s="13">
        <f t="shared" si="6"/>
        <v>0</v>
      </c>
    </row>
    <row r="45" spans="1:17" x14ac:dyDescent="0.25">
      <c r="A45" s="23" t="s">
        <v>66</v>
      </c>
      <c r="B45" s="27">
        <f>VLOOKUP($B$5,GEOMETRIA,HLOOKUP($A45,CNR!$A$1:$AX$2,2,FALSE),FALSE)</f>
        <v>2</v>
      </c>
      <c r="D45" s="58" t="s">
        <v>114</v>
      </c>
      <c r="E45" s="2" t="str">
        <f>STIMA!E45</f>
        <v>B.05.030</v>
      </c>
      <c r="F45" s="3" t="str">
        <f t="shared" si="0"/>
        <v>ACCIAI E STRUTTURE IN ACCIAIO - IN BARRE TONDE B450C BARRE AD ADERENZA MIGLIORATA</v>
      </c>
      <c r="G45" s="2" t="str">
        <f>STIMA!G45</f>
        <v>CORPO</v>
      </c>
      <c r="H45" s="2" t="str">
        <f>STIMA!H45</f>
        <v>OPERE IN CLS (ESCLUSE FONDAZIONI INDIRETTE)</v>
      </c>
      <c r="I45" s="48" t="s">
        <v>85</v>
      </c>
      <c r="J45" s="50"/>
      <c r="K45" s="60">
        <f>IF(B12&gt;0,50,0)</f>
        <v>0</v>
      </c>
      <c r="L45" s="5">
        <f>L44*K45</f>
        <v>0</v>
      </c>
      <c r="M45" s="2" t="str">
        <f t="shared" si="1"/>
        <v>kG</v>
      </c>
      <c r="N45" s="6">
        <f t="shared" si="2"/>
        <v>1.26</v>
      </c>
      <c r="O45" s="7">
        <f t="shared" si="11"/>
        <v>0</v>
      </c>
      <c r="P45" s="13">
        <f t="shared" si="6"/>
        <v>0</v>
      </c>
    </row>
    <row r="46" spans="1:17" x14ac:dyDescent="0.25">
      <c r="A46" s="26" t="s">
        <v>65</v>
      </c>
      <c r="B46" s="27">
        <f>VLOOKUP($B$5,GEOMETRIA,HLOOKUP($A46,CNR!$A$1:$AX$2,2,FALSE),FALSE)</f>
        <v>4</v>
      </c>
      <c r="D46" s="58" t="s">
        <v>115</v>
      </c>
      <c r="E46" s="2" t="str">
        <f>STIMA!E46</f>
        <v>B.04.001</v>
      </c>
      <c r="F46" s="3" t="str">
        <f t="shared" si="0"/>
        <v>CASSEFORME PIANE ORIZZONTALI O VERTICALI PER CONGLOMERATI CEMENTIZI</v>
      </c>
      <c r="G46" s="2" t="str">
        <f>STIMA!G46</f>
        <v>CORPO</v>
      </c>
      <c r="H46" s="2" t="str">
        <f>STIMA!H46</f>
        <v>OPERE IN CLS (ESCLUSE FONDAZIONI INDIRETTE)</v>
      </c>
      <c r="I46" s="4">
        <f>IF(B12&gt;0,$B$7,0)</f>
        <v>0</v>
      </c>
      <c r="J46" s="5">
        <f>IF(B12&gt;0,2*0.3,0)</f>
        <v>0</v>
      </c>
      <c r="K46" s="22"/>
      <c r="L46" s="5">
        <f>I46*J46</f>
        <v>0</v>
      </c>
      <c r="M46" s="2" t="str">
        <f t="shared" si="1"/>
        <v>MQ</v>
      </c>
      <c r="N46" s="6">
        <f t="shared" si="2"/>
        <v>28.88</v>
      </c>
      <c r="O46" s="7">
        <f t="shared" si="11"/>
        <v>0</v>
      </c>
      <c r="P46" s="13">
        <f t="shared" si="6"/>
        <v>0</v>
      </c>
    </row>
    <row r="47" spans="1:17" x14ac:dyDescent="0.25">
      <c r="A47" s="1" t="s">
        <v>124</v>
      </c>
      <c r="B47" s="27">
        <f>VLOOKUP($B$5,GEOMETRIA,HLOOKUP($A47,CNR!$A$1:$AX$2,2,FALSE),FALSE)</f>
        <v>0</v>
      </c>
      <c r="D47" s="2" t="s">
        <v>70</v>
      </c>
      <c r="E47" s="2"/>
      <c r="F47" s="3" t="str">
        <f t="shared" si="0"/>
        <v/>
      </c>
      <c r="G47" s="2"/>
      <c r="H47" s="2"/>
      <c r="I47" s="4">
        <f>IF(B35=1,$B$7,0)</f>
        <v>1</v>
      </c>
      <c r="J47" s="5">
        <f>IF(B3&gt;0,(2*B10+B6+2*B12+B15+((B3+B11)*B16)*2+(IF(B3&gt;B19,2*B18,0))+2*B20+6*B21+2*B22+B9),B6+2*B10+2*B12+B15+(K15+K16)*2*B17+IF(B29-B3&gt;B19,2*B18,0)+2*B20+6*B21+2*B22+B9)</f>
        <v>57.84</v>
      </c>
      <c r="K47" s="12"/>
      <c r="L47" s="5">
        <f>I47*J47</f>
        <v>57.84</v>
      </c>
      <c r="M47" s="2" t="s">
        <v>35</v>
      </c>
      <c r="N47" s="6">
        <v>15</v>
      </c>
      <c r="O47" s="7">
        <f t="shared" si="11"/>
        <v>867.6</v>
      </c>
      <c r="P47" s="13">
        <f t="shared" si="6"/>
        <v>0.22437922072854055</v>
      </c>
    </row>
    <row r="48" spans="1:17" x14ac:dyDescent="0.25">
      <c r="A48" s="1" t="s">
        <v>150</v>
      </c>
      <c r="B48" s="27">
        <f>VLOOKUP($B$5,GEOMETRIA,HLOOKUP($A48,CNR!$A$1:$AX$2,2,FALSE),FALSE)</f>
        <v>0</v>
      </c>
      <c r="D48" s="58" t="s">
        <v>126</v>
      </c>
      <c r="E48" s="2" t="str">
        <f>STIMA!E48</f>
        <v>G.02.025.b</v>
      </c>
      <c r="F48" s="3" t="str">
        <f>IF(E48="","",VLOOKUP(E48,EPU,2,FALSE))</f>
        <v>- Laterale</v>
      </c>
      <c r="G48" s="2" t="str">
        <f>STIMA!G48</f>
        <v>CORPO</v>
      </c>
      <c r="H48" s="2" t="str">
        <f>STIMA!H48</f>
        <v xml:space="preserve">BARRIERE DI SICUREZZA </v>
      </c>
      <c r="I48" s="4">
        <f>IF(B49&gt;0,$B$7,0)</f>
        <v>0</v>
      </c>
      <c r="J48" s="5">
        <f>B47</f>
        <v>0</v>
      </c>
      <c r="K48" s="60"/>
      <c r="L48" s="5">
        <f>I48*J48</f>
        <v>0</v>
      </c>
      <c r="M48" s="2" t="str">
        <f>IF(E48="","",VLOOKUP(E48,EPU,3,FALSE))</f>
        <v>ML</v>
      </c>
      <c r="N48" s="6">
        <f>IF(E48="","",VLOOKUP(E48,EPU,4,FALSE))</f>
        <v>10.14</v>
      </c>
      <c r="O48" s="7">
        <f>L48*N48</f>
        <v>0</v>
      </c>
      <c r="P48" s="13">
        <f t="shared" si="6"/>
        <v>0</v>
      </c>
    </row>
    <row r="49" spans="1:16" x14ac:dyDescent="0.25">
      <c r="A49" s="1" t="s">
        <v>126</v>
      </c>
      <c r="B49" s="27">
        <f>VLOOKUP($B$5,GEOMETRIA,HLOOKUP($A49,CNR!$A$1:$AX$2,2,FALSE),FALSE)</f>
        <v>0</v>
      </c>
      <c r="D49" s="58" t="s">
        <v>125</v>
      </c>
      <c r="E49" s="2" t="str">
        <f>STIMA!E49</f>
        <v>A.02.001.e</v>
      </c>
      <c r="F49" s="3" t="str">
        <f>IF(E49="","",VLOOKUP(E49,EPU,2,FALSE))</f>
        <v>- Scarpate per ammorsamento nuovi rilevati</v>
      </c>
      <c r="G49" s="2" t="str">
        <f>STIMA!G49</f>
        <v>MISURA</v>
      </c>
      <c r="H49" s="2" t="str">
        <f>STIMA!H49</f>
        <v>BONIFICHE</v>
      </c>
      <c r="I49" s="4">
        <f>IF(B47&gt;0,$B$7,0)</f>
        <v>0</v>
      </c>
      <c r="J49" s="5">
        <f>IF(B47&gt;0,ABS(B3)/COS(ATAN(B16))*B47,0)</f>
        <v>0</v>
      </c>
      <c r="K49" s="60"/>
      <c r="L49" s="5">
        <f>I49*J49</f>
        <v>0</v>
      </c>
      <c r="M49" s="2" t="str">
        <f>IF(E49="","",VLOOKUP(E49,EPU,3,FALSE))</f>
        <v>MQ</v>
      </c>
      <c r="N49" s="6">
        <f>IF(E49="","",VLOOKUP(E49,EPU,4,FALSE))</f>
        <v>12.87</v>
      </c>
      <c r="O49" s="7">
        <f>L49*N49</f>
        <v>0</v>
      </c>
      <c r="P49" s="13">
        <f t="shared" si="6"/>
        <v>0</v>
      </c>
    </row>
    <row r="50" spans="1:16" x14ac:dyDescent="0.25">
      <c r="D50" s="58" t="s">
        <v>151</v>
      </c>
      <c r="E50" s="2" t="str">
        <f>STIMA!E50</f>
        <v>D.01.060</v>
      </c>
      <c r="F50" s="3" t="str">
        <f>IF(E50="","",VLOOKUP(E50,EPU,2,FALSE))</f>
        <v>TAGLIO DELLA PAVIMENTAZIONE IN CONGLOMERATO BITUMINOSO SU IMPALCATI</v>
      </c>
      <c r="G50" s="2" t="str">
        <f>STIMA!G50</f>
        <v>MISURA</v>
      </c>
      <c r="H50" s="2" t="str">
        <f>STIMA!H50</f>
        <v>DEMOLIZIONI</v>
      </c>
      <c r="I50" s="4">
        <f>IF(B47&gt;0,$B$7,0)</f>
        <v>0</v>
      </c>
      <c r="J50" s="5">
        <f>B47</f>
        <v>0</v>
      </c>
      <c r="K50" s="60"/>
      <c r="L50" s="5">
        <f>I50*J50</f>
        <v>0</v>
      </c>
      <c r="M50" s="2" t="str">
        <f>IF(E50="","",VLOOKUP(E50,EPU,3,FALSE))</f>
        <v>ML</v>
      </c>
      <c r="N50" s="6">
        <f>IF(E50="","",VLOOKUP(E50,EPU,4,FALSE))</f>
        <v>1.63</v>
      </c>
      <c r="O50" s="7">
        <f>L50*N50</f>
        <v>0</v>
      </c>
      <c r="P50" s="13">
        <f t="shared" si="6"/>
        <v>0</v>
      </c>
    </row>
    <row r="51" spans="1:16" x14ac:dyDescent="0.25">
      <c r="D51" s="58" t="s">
        <v>152</v>
      </c>
      <c r="E51" s="2" t="str">
        <f>STIMA!E51</f>
        <v>D.01.065</v>
      </c>
      <c r="F51" s="3" t="str">
        <f>IF(E51="","",VLOOKUP(E51,EPU,2,FALSE))</f>
        <v>SCARIFICA E/O DEMOLIZIONE PAVIMENTAZIONE SU IMPALCATI DI OPERE D'ARTE</v>
      </c>
      <c r="G51" s="2" t="str">
        <f>STIMA!G51</f>
        <v>MISURA</v>
      </c>
      <c r="H51" s="2" t="str">
        <f>STIMA!H51</f>
        <v>DEMOLIZIONI</v>
      </c>
      <c r="I51" s="4">
        <f>IF(B47&gt;0,$B$7,0)</f>
        <v>0</v>
      </c>
      <c r="J51" s="5">
        <f>B48*B47</f>
        <v>0</v>
      </c>
      <c r="K51" s="60">
        <f>B29*100</f>
        <v>67</v>
      </c>
      <c r="L51" s="5">
        <f>I51*J51*K51</f>
        <v>0</v>
      </c>
      <c r="M51" s="2" t="str">
        <f>IF(E51="","",VLOOKUP(E51,EPU,3,FALSE))</f>
        <v>MQxCM</v>
      </c>
      <c r="N51" s="6">
        <f>IF(E51="","",VLOOKUP(E51,EPU,4,FALSE))</f>
        <v>0.55000000000000004</v>
      </c>
      <c r="O51" s="7">
        <f>L51*N51</f>
        <v>0</v>
      </c>
      <c r="P51" s="13">
        <f t="shared" si="6"/>
        <v>0</v>
      </c>
    </row>
    <row r="52" spans="1:16" x14ac:dyDescent="0.25">
      <c r="D52" s="58" t="s">
        <v>153</v>
      </c>
      <c r="E52" s="2" t="str">
        <f>STIMA!E52</f>
        <v>D.01.052</v>
      </c>
      <c r="F52" s="3" t="str">
        <f>IF(E52="","",VLOOKUP(E52,EPU,2,FALSE))</f>
        <v>FRESATURA DI STRATI DI PAVIMENTAZIONE IN CONGLOMERATO BITUMINOSO</v>
      </c>
      <c r="G52" s="2" t="str">
        <f>STIMA!G52</f>
        <v>MISURA</v>
      </c>
      <c r="H52" s="2" t="str">
        <f>STIMA!H52</f>
        <v>DEMOLIZIONI</v>
      </c>
      <c r="I52" s="4">
        <f>IF(B47&gt;0,$B$7,0)</f>
        <v>0</v>
      </c>
      <c r="J52" s="5">
        <f>B48*B47</f>
        <v>0</v>
      </c>
      <c r="K52" s="60">
        <f>(MAX(B27:B28)+B26)*100</f>
        <v>10</v>
      </c>
      <c r="L52" s="5">
        <f>I52*J52*K52</f>
        <v>0</v>
      </c>
      <c r="M52" s="2" t="str">
        <f>IF(E52="","",VLOOKUP(E52,EPU,3,FALSE))</f>
        <v>MQxCM</v>
      </c>
      <c r="N52" s="6">
        <f>IF(E52="","",VLOOKUP(E52,EPU,4,FALSE))</f>
        <v>0.44</v>
      </c>
      <c r="O52" s="7">
        <f>L52*N52</f>
        <v>0</v>
      </c>
      <c r="P52" s="13">
        <f t="shared" si="6"/>
        <v>0</v>
      </c>
    </row>
    <row r="60" spans="1:16" ht="15.75" thickBot="1" x14ac:dyDescent="0.3"/>
    <row r="61" spans="1:16" ht="16.5" thickBot="1" x14ac:dyDescent="0.3">
      <c r="O61" s="61">
        <f>SUM(O2:O60)</f>
        <v>3866.6682110000002</v>
      </c>
      <c r="P61" s="62">
        <f>SUM(P2:P48)</f>
        <v>0.99999999999999967</v>
      </c>
    </row>
    <row r="62" spans="1:16" x14ac:dyDescent="0.25">
      <c r="P62" s="62">
        <f>MAX(P2:P47)</f>
        <v>0.2997881306966888</v>
      </c>
    </row>
    <row r="63" spans="1:16" x14ac:dyDescent="0.25">
      <c r="P63" s="63">
        <v>0.2</v>
      </c>
    </row>
    <row r="64" spans="1:16" x14ac:dyDescent="0.25">
      <c r="P64" s="63">
        <v>0.05</v>
      </c>
    </row>
    <row r="65533" spans="7:7" x14ac:dyDescent="0.25">
      <c r="G65533" s="64"/>
    </row>
  </sheetData>
  <dataValidations count="4">
    <dataValidation type="list" allowBlank="1" showInputMessage="1" showErrorMessage="1" sqref="B5">
      <formula1>TIPO</formula1>
    </dataValidation>
    <dataValidation type="list" allowBlank="1" showInputMessage="1" showErrorMessage="1" sqref="G65533:G65536 G2:G52">
      <formula1>CM</formula1>
    </dataValidation>
    <dataValidation type="list" allowBlank="1" showInputMessage="1" showErrorMessage="1" sqref="E2:E52">
      <formula1>CODICE</formula1>
    </dataValidation>
    <dataValidation type="list" allowBlank="1" showInputMessage="1" showErrorMessage="1" sqref="H2:H52">
      <formula1>CAT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5533"/>
  <sheetViews>
    <sheetView zoomScale="90" zoomScaleNormal="90" workbookViewId="0">
      <pane ySplit="1" topLeftCell="A2" activePane="bottomLeft" state="frozen"/>
      <selection activeCell="G47" sqref="G47:H47"/>
      <selection pane="bottomLeft" activeCell="O34" sqref="O34:O35"/>
    </sheetView>
  </sheetViews>
  <sheetFormatPr defaultRowHeight="15" x14ac:dyDescent="0.25"/>
  <cols>
    <col min="1" max="1" width="23.5703125" style="1" customWidth="1"/>
    <col min="2" max="2" width="16.28515625" style="1" customWidth="1"/>
    <col min="3" max="3" width="3" style="1" customWidth="1"/>
    <col min="4" max="4" width="26" style="1" customWidth="1"/>
    <col min="5" max="5" width="12.140625" style="1" customWidth="1"/>
    <col min="6" max="7" width="2.5703125" style="1" customWidth="1"/>
    <col min="8" max="8" width="2" style="1" customWidth="1"/>
    <col min="9" max="9" width="6.7109375" style="1" customWidth="1"/>
    <col min="10" max="10" width="7.5703125" style="1" customWidth="1"/>
    <col min="11" max="11" width="6" style="1" customWidth="1"/>
    <col min="12" max="12" width="11" style="1" customWidth="1"/>
    <col min="13" max="13" width="9.140625" style="1" customWidth="1"/>
    <col min="14" max="14" width="10" style="1" customWidth="1"/>
    <col min="15" max="15" width="17.5703125" style="1" customWidth="1"/>
    <col min="16" max="16" width="9.140625" style="1" customWidth="1"/>
    <col min="17" max="17" width="6.28515625" style="1" customWidth="1"/>
    <col min="20" max="21" width="9.140625" style="1"/>
    <col min="22" max="22" width="13.7109375" style="1" customWidth="1"/>
    <col min="23" max="16384" width="9.140625" style="1"/>
  </cols>
  <sheetData>
    <row r="1" spans="1:29" ht="15.75" thickBot="1" x14ac:dyDescent="0.3">
      <c r="A1" s="73"/>
      <c r="B1" s="74"/>
      <c r="D1" s="70" t="s">
        <v>32</v>
      </c>
      <c r="E1" s="70" t="s">
        <v>0</v>
      </c>
      <c r="F1" s="70" t="s">
        <v>1</v>
      </c>
      <c r="G1" s="70" t="s">
        <v>6</v>
      </c>
      <c r="H1" s="70" t="s">
        <v>5</v>
      </c>
      <c r="I1" s="70" t="s">
        <v>2</v>
      </c>
      <c r="J1" s="70" t="s">
        <v>3</v>
      </c>
      <c r="K1" s="70" t="s">
        <v>4</v>
      </c>
      <c r="L1" s="70" t="s">
        <v>40</v>
      </c>
      <c r="M1" s="70" t="s">
        <v>41</v>
      </c>
      <c r="N1" s="70" t="s">
        <v>34</v>
      </c>
      <c r="O1" s="70" t="s">
        <v>42</v>
      </c>
      <c r="P1" s="71" t="s">
        <v>37</v>
      </c>
      <c r="Q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6.5" thickBot="1" x14ac:dyDescent="0.3">
      <c r="A2" s="75" t="s">
        <v>102</v>
      </c>
      <c r="B2" s="10">
        <f>O61</f>
        <v>3682.0582110000005</v>
      </c>
      <c r="D2" s="2" t="s">
        <v>56</v>
      </c>
      <c r="E2" s="2" t="str">
        <f>STIMA!E2</f>
        <v>A.02.001.f</v>
      </c>
      <c r="F2" s="3" t="str">
        <f t="shared" ref="F2:F47" si="0">IF(E2="","",VLOOKUP(E2,EPU,2,FALSE))</f>
        <v>- Dei rilevati con materiale da cava A1/A3 - Profondità cm 30</v>
      </c>
      <c r="G2" s="2" t="str">
        <f>STIMA!G2</f>
        <v>CORPO</v>
      </c>
      <c r="H2" s="2" t="str">
        <f>STIMA!H2</f>
        <v xml:space="preserve">MOVIMENTI DI MATERIE </v>
      </c>
      <c r="I2" s="4">
        <f>$B$7</f>
        <v>1</v>
      </c>
      <c r="J2" s="5">
        <f>IF(B47&gt;0,B6,IF(B3&gt;0,(B6+2*B10+((B3+B11)*B16-B30/COS(ATAN(B16)))*2+(IF(B3&gt;B19,2*B18,0)))+B15+2*B12,0))</f>
        <v>0</v>
      </c>
      <c r="K2" s="22"/>
      <c r="L2" s="5">
        <f>I2*J2</f>
        <v>0</v>
      </c>
      <c r="M2" s="2" t="str">
        <f t="shared" ref="M2:M46" si="1">IF(E2="","",VLOOKUP(E2,EPU,3,FALSE))</f>
        <v>MQ</v>
      </c>
      <c r="N2" s="6">
        <f t="shared" ref="N2:N46" si="2">IF(E2="","",VLOOKUP(E2,EPU,4,FALSE))</f>
        <v>5.82</v>
      </c>
      <c r="O2" s="7">
        <f t="shared" ref="O2:O9" si="3">L2*N2</f>
        <v>0</v>
      </c>
      <c r="P2" s="8">
        <f t="shared" ref="P2:P9" si="4">O2/$O$61</f>
        <v>0</v>
      </c>
    </row>
    <row r="3" spans="1:29" ht="15.75" thickBot="1" x14ac:dyDescent="0.3">
      <c r="A3" s="75" t="s">
        <v>110</v>
      </c>
      <c r="B3" s="14">
        <f>STIMA!V22</f>
        <v>-7</v>
      </c>
      <c r="D3" s="2" t="s">
        <v>74</v>
      </c>
      <c r="E3" s="2" t="str">
        <f>STIMA!E3</f>
        <v>A.02.020.b</v>
      </c>
      <c r="F3" s="3" t="str">
        <f t="shared" si="0"/>
        <v>- Con uso di calce</v>
      </c>
      <c r="G3" s="2" t="str">
        <f>STIMA!G3</f>
        <v>CORPO</v>
      </c>
      <c r="H3" s="2" t="str">
        <f>STIMA!H3</f>
        <v xml:space="preserve">MOVIMENTI DI MATERIE </v>
      </c>
      <c r="I3" s="4">
        <f>IF(B34=1,$B$7,0)</f>
        <v>1</v>
      </c>
      <c r="J3" s="5">
        <f>IF(B47&gt;0,B6,IF(B3&gt;0,(B6+2*B10+((B3+B11)*B16-B30/COS(ATAN(B16)))*2+(IF(B3&gt;B19,2*B18,0)))+B15+B12,B6+2*B10+2*B12+B15))</f>
        <v>22</v>
      </c>
      <c r="K3" s="60">
        <v>0.3</v>
      </c>
      <c r="L3" s="5">
        <f>I3*J3*K3</f>
        <v>6.6</v>
      </c>
      <c r="M3" s="2" t="str">
        <f t="shared" si="1"/>
        <v>MC</v>
      </c>
      <c r="N3" s="6">
        <f t="shared" si="2"/>
        <v>5.9</v>
      </c>
      <c r="O3" s="7">
        <f t="shared" si="3"/>
        <v>38.94</v>
      </c>
      <c r="P3" s="13">
        <f t="shared" si="4"/>
        <v>1.0575606839584533E-2</v>
      </c>
    </row>
    <row r="4" spans="1:29" ht="15.75" thickBot="1" x14ac:dyDescent="0.3">
      <c r="A4" s="75" t="s">
        <v>109</v>
      </c>
      <c r="B4" s="14">
        <v>1</v>
      </c>
      <c r="D4" s="2" t="s">
        <v>71</v>
      </c>
      <c r="E4" s="2" t="str">
        <f>STIMA!E4</f>
        <v>A.01.001</v>
      </c>
      <c r="F4" s="3" t="str">
        <f t="shared" si="0"/>
        <v>SCAVO DI SBANCAMENTO IN MATERIE DI QUALSIASI NATURA</v>
      </c>
      <c r="G4" s="2" t="str">
        <f>STIMA!G4</f>
        <v>MISURA</v>
      </c>
      <c r="H4" s="2" t="str">
        <f>STIMA!H4</f>
        <v>BONIFICHE</v>
      </c>
      <c r="I4" s="4">
        <f>$B$7</f>
        <v>1</v>
      </c>
      <c r="J4" s="5">
        <f>J3</f>
        <v>22</v>
      </c>
      <c r="K4" s="5">
        <f>B32</f>
        <v>0.5</v>
      </c>
      <c r="L4" s="5">
        <f>I4*J4*K4</f>
        <v>11</v>
      </c>
      <c r="M4" s="2" t="str">
        <f t="shared" si="1"/>
        <v>MC</v>
      </c>
      <c r="N4" s="6">
        <f t="shared" si="2"/>
        <v>3.65</v>
      </c>
      <c r="O4" s="7">
        <f t="shared" si="3"/>
        <v>40.15</v>
      </c>
      <c r="P4" s="13">
        <f t="shared" si="4"/>
        <v>1.0904227391097048E-2</v>
      </c>
    </row>
    <row r="5" spans="1:29" ht="15.75" thickBot="1" x14ac:dyDescent="0.3">
      <c r="A5" s="17" t="s">
        <v>90</v>
      </c>
      <c r="B5" s="18" t="str">
        <f>STIMA!$B$5</f>
        <v>B.1</v>
      </c>
      <c r="D5" s="2" t="s">
        <v>72</v>
      </c>
      <c r="E5" s="2" t="str">
        <f>STIMA!E5</f>
        <v>A.02.003</v>
      </c>
      <c r="F5" s="3" t="str">
        <f t="shared" si="0"/>
        <v>FORNITURA MATERIALI PER RILEVATI DA CAVE CON DISTANZA &lt; 5 KM</v>
      </c>
      <c r="G5" s="2" t="str">
        <f>STIMA!G5</f>
        <v>MISURA</v>
      </c>
      <c r="H5" s="2" t="str">
        <f>STIMA!H5</f>
        <v>BONIFICHE</v>
      </c>
      <c r="I5" s="4">
        <f>$B$7</f>
        <v>1</v>
      </c>
      <c r="J5" s="5">
        <f>J4</f>
        <v>22</v>
      </c>
      <c r="K5" s="5">
        <f>K4</f>
        <v>0.5</v>
      </c>
      <c r="L5" s="5">
        <f>I5*J5*K5</f>
        <v>11</v>
      </c>
      <c r="M5" s="2" t="str">
        <f t="shared" si="1"/>
        <v>MC</v>
      </c>
      <c r="N5" s="6">
        <f t="shared" si="2"/>
        <v>15.83</v>
      </c>
      <c r="O5" s="7">
        <f t="shared" si="3"/>
        <v>174.13</v>
      </c>
      <c r="P5" s="13">
        <f t="shared" si="4"/>
        <v>4.7291484822209934E-2</v>
      </c>
    </row>
    <row r="6" spans="1:29" ht="15.75" thickBot="1" x14ac:dyDescent="0.3">
      <c r="A6" s="75" t="s">
        <v>97</v>
      </c>
      <c r="B6" s="19">
        <f>VLOOKUP($B$5,GEOMETRIA,HLOOKUP($A6,CNR!$A$1:$AX$2,2,FALSE),FALSE)</f>
        <v>19.5</v>
      </c>
      <c r="D6" s="2" t="s">
        <v>73</v>
      </c>
      <c r="E6" s="2" t="str">
        <f>STIMA!E6</f>
        <v>A.02.007.a</v>
      </c>
      <c r="F6" s="3" t="str">
        <f t="shared" si="0"/>
        <v>- Appartenenti ai gruppi A1, A2-4, A2-5, A3</v>
      </c>
      <c r="G6" s="2" t="str">
        <f>STIMA!G6</f>
        <v>MISURA</v>
      </c>
      <c r="H6" s="2" t="str">
        <f>STIMA!H6</f>
        <v>BONIFICHE</v>
      </c>
      <c r="I6" s="4">
        <f>$B$7</f>
        <v>1</v>
      </c>
      <c r="J6" s="5">
        <f>J5</f>
        <v>22</v>
      </c>
      <c r="K6" s="5">
        <f>K5</f>
        <v>0.5</v>
      </c>
      <c r="L6" s="5">
        <f>I6*J6*K6</f>
        <v>11</v>
      </c>
      <c r="M6" s="2" t="str">
        <f t="shared" si="1"/>
        <v>MC</v>
      </c>
      <c r="N6" s="6">
        <f t="shared" si="2"/>
        <v>1.7</v>
      </c>
      <c r="O6" s="7">
        <f t="shared" si="3"/>
        <v>18.7</v>
      </c>
      <c r="P6" s="13">
        <f t="shared" si="4"/>
        <v>5.0786812506479397E-3</v>
      </c>
    </row>
    <row r="7" spans="1:29" ht="15.75" thickBot="1" x14ac:dyDescent="0.3">
      <c r="A7" s="75" t="s">
        <v>116</v>
      </c>
      <c r="B7" s="21">
        <f>IF(B13=0,B4,(B13/2-B6/2)*6.28+B14*B13/2*0.75)</f>
        <v>1</v>
      </c>
      <c r="D7" s="2" t="s">
        <v>79</v>
      </c>
      <c r="E7" s="2" t="str">
        <f>STIMA!E7</f>
        <v>A.02.002.a</v>
      </c>
      <c r="F7" s="3" t="str">
        <f t="shared" si="0"/>
        <v>- Su terreni appartenenti ai gruppi A.1, A.2-4, A.2-5, A.3</v>
      </c>
      <c r="G7" s="2" t="str">
        <f>STIMA!G7</f>
        <v>CORPO</v>
      </c>
      <c r="H7" s="2" t="str">
        <f>STIMA!H7</f>
        <v xml:space="preserve">MOVIMENTI DI MATERIE </v>
      </c>
      <c r="I7" s="4">
        <f>$B$7</f>
        <v>1</v>
      </c>
      <c r="J7" s="5">
        <f>J2</f>
        <v>0</v>
      </c>
      <c r="K7" s="20"/>
      <c r="L7" s="5">
        <f>I7*J7</f>
        <v>0</v>
      </c>
      <c r="M7" s="2" t="str">
        <f t="shared" si="1"/>
        <v>MQ</v>
      </c>
      <c r="N7" s="6">
        <f t="shared" si="2"/>
        <v>0.43</v>
      </c>
      <c r="O7" s="7">
        <f t="shared" si="3"/>
        <v>0</v>
      </c>
      <c r="P7" s="13">
        <f t="shared" si="4"/>
        <v>0</v>
      </c>
    </row>
    <row r="8" spans="1:29" x14ac:dyDescent="0.25">
      <c r="A8" s="23" t="s">
        <v>96</v>
      </c>
      <c r="B8" s="24">
        <f>VLOOKUP($B$5,GEOMETRIA,HLOOKUP($A8,CNR!$A$1:$AX$2,2,FALSE),FALSE)</f>
        <v>2</v>
      </c>
      <c r="D8" s="2" t="s">
        <v>78</v>
      </c>
      <c r="E8" s="2" t="str">
        <f>STIMA!E8</f>
        <v>A.02.002.b</v>
      </c>
      <c r="F8" s="3" t="str">
        <f t="shared" si="0"/>
        <v>- Su terreni appartenenti ai gruppi A.4, A.2-6, A.2-7, A.5</v>
      </c>
      <c r="G8" s="2" t="str">
        <f>STIMA!G8</f>
        <v>CORPO</v>
      </c>
      <c r="H8" s="2" t="str">
        <f>STIMA!H8</f>
        <v xml:space="preserve">MOVIMENTI DI MATERIE </v>
      </c>
      <c r="I8" s="4">
        <f>$B$7</f>
        <v>1</v>
      </c>
      <c r="J8" s="5">
        <f>IF(B47&gt;0,B6,IF(B3&gt;0,0,B6+2*B10+2*B12+B15))</f>
        <v>22</v>
      </c>
      <c r="K8" s="22"/>
      <c r="L8" s="5">
        <f>I8*J8</f>
        <v>22</v>
      </c>
      <c r="M8" s="2" t="str">
        <f t="shared" si="1"/>
        <v>MQ</v>
      </c>
      <c r="N8" s="6">
        <f t="shared" si="2"/>
        <v>0.87</v>
      </c>
      <c r="O8" s="7">
        <f t="shared" si="3"/>
        <v>19.14</v>
      </c>
      <c r="P8" s="13">
        <f t="shared" si="4"/>
        <v>5.1981796330161272E-3</v>
      </c>
    </row>
    <row r="9" spans="1:29" x14ac:dyDescent="0.25">
      <c r="A9" s="26" t="s">
        <v>89</v>
      </c>
      <c r="B9" s="27">
        <f>VLOOKUP($B$5,GEOMETRIA,HLOOKUP($A9,CNR!$A$1:$AX$2,2,FALSE),FALSE)</f>
        <v>2.5</v>
      </c>
      <c r="D9" s="2" t="s">
        <v>58</v>
      </c>
      <c r="E9" s="2" t="str">
        <f>STIMA!E9</f>
        <v>E.01.031.b</v>
      </c>
      <c r="F9" s="3" t="str">
        <f t="shared" si="0"/>
        <v>- Resistenza a trazione(*) UNI EN ISO 10319 (kN/m)&gt;35 (kN/m)</v>
      </c>
      <c r="G9" s="2" t="str">
        <f>STIMA!G9</f>
        <v>CORPO</v>
      </c>
      <c r="H9" s="2" t="str">
        <f>STIMA!H9</f>
        <v xml:space="preserve">MOVIMENTI DI MATERIE </v>
      </c>
      <c r="I9" s="4">
        <f>IF(B33=1,$B$7,0)</f>
        <v>1</v>
      </c>
      <c r="J9" s="25">
        <f>IF(B3&gt;0,(B6+2*B10+((B3+B11)*B16-B30/COS(ATAN(B16)))*2+(IF(B3&gt;B19,2*B18,0))+2*(B31+B32+0.5))+2*B12+B15,B6+2*B10+2*B12+B15+2*(B31+B32+0.5))</f>
        <v>24.6</v>
      </c>
      <c r="K9" s="12"/>
      <c r="L9" s="5">
        <f>I9*J9</f>
        <v>24.6</v>
      </c>
      <c r="M9" s="2" t="str">
        <f t="shared" si="1"/>
        <v>MQ</v>
      </c>
      <c r="N9" s="6">
        <f t="shared" si="2"/>
        <v>1.63</v>
      </c>
      <c r="O9" s="7">
        <f t="shared" si="3"/>
        <v>40.097999999999999</v>
      </c>
      <c r="P9" s="13">
        <f t="shared" si="4"/>
        <v>1.0890104854998989E-2</v>
      </c>
    </row>
    <row r="10" spans="1:29" x14ac:dyDescent="0.25">
      <c r="A10" s="15" t="s">
        <v>44</v>
      </c>
      <c r="B10" s="27">
        <f>VLOOKUP($B$5,GEOMETRIA,HLOOKUP($A10,CNR!$A$1:$AX$2,2,FALSE),FALSE)</f>
        <v>1.25</v>
      </c>
      <c r="D10" s="2" t="s">
        <v>68</v>
      </c>
      <c r="E10" s="2"/>
      <c r="F10" s="29" t="str">
        <f t="shared" si="0"/>
        <v/>
      </c>
      <c r="G10" s="2"/>
      <c r="H10" s="2"/>
      <c r="I10" s="4">
        <f>$B$7</f>
        <v>1</v>
      </c>
      <c r="J10" s="5">
        <f>IF(B47&gt;0,B6+B10,IF(B3&gt;0,(B6+2*B10+2*B12+B15+B9+((B29+B11+(B3-B29-(IF((B3-B29)&gt;B19,B19,0)))/2)*B16-B30/COS(ATAN(B16)))*2),0))</f>
        <v>0</v>
      </c>
      <c r="K10" s="5">
        <f>IF(B3&gt;0,(IF(B3-B29&gt;B19,B3-B29-B19,B3-B29)),0)</f>
        <v>0</v>
      </c>
      <c r="L10" s="5">
        <f>I10*J10*K10</f>
        <v>0</v>
      </c>
      <c r="M10" s="28" t="str">
        <f t="shared" si="1"/>
        <v/>
      </c>
      <c r="N10" s="32" t="str">
        <f t="shared" si="2"/>
        <v/>
      </c>
      <c r="O10" s="33"/>
      <c r="P10" s="34"/>
    </row>
    <row r="11" spans="1:29" x14ac:dyDescent="0.25">
      <c r="A11" s="15" t="s">
        <v>81</v>
      </c>
      <c r="B11" s="27">
        <f>VLOOKUP($B$5,GEOMETRIA,HLOOKUP($A11,CNR!$A$1:$AX$2,2,FALSE),FALSE)</f>
        <v>0.1</v>
      </c>
      <c r="D11" s="2" t="s">
        <v>68</v>
      </c>
      <c r="E11" s="2"/>
      <c r="F11" s="36" t="str">
        <f>IF(E11="","",VLOOKUP(E11,EPU,2,FALSE))</f>
        <v/>
      </c>
      <c r="G11" s="2"/>
      <c r="H11" s="2"/>
      <c r="I11" s="4">
        <f>$B$7</f>
        <v>1</v>
      </c>
      <c r="J11" s="25">
        <f>IF(B47&gt;0,B6+B10+B18,IF(B3-B29&gt;B19,(B6+2*B10+2*B12+B15+B9+2*B18+((B3+B11-B19/2)*B16-B30/COS(ATAN(B16)))*2),0))</f>
        <v>0</v>
      </c>
      <c r="K11" s="5">
        <f>IF(B3-B29&gt;B19,B19,0)</f>
        <v>0</v>
      </c>
      <c r="L11" s="5">
        <f>I11*J11*K11</f>
        <v>0</v>
      </c>
      <c r="M11" s="35" t="str">
        <f>IF(E11="","",VLOOKUP(E11,EPU,3,FALSE))</f>
        <v/>
      </c>
      <c r="N11" s="39" t="str">
        <f>IF(E11="","",VLOOKUP(E11,EPU,4,FALSE))</f>
        <v/>
      </c>
      <c r="O11" s="40"/>
      <c r="P11" s="41"/>
    </row>
    <row r="12" spans="1:29" x14ac:dyDescent="0.25">
      <c r="A12" s="26" t="s">
        <v>94</v>
      </c>
      <c r="B12" s="27">
        <f>VLOOKUP($B$5,GEOMETRIA,HLOOKUP($A12,CNR!$A$1:$AX$2,2,FALSE),FALSE)</f>
        <v>0</v>
      </c>
      <c r="D12" s="2" t="s">
        <v>68</v>
      </c>
      <c r="E12" s="2" t="str">
        <f>STIMA!E12</f>
        <v>A.02.003</v>
      </c>
      <c r="F12" s="3" t="str">
        <f>IF(E12="","",VLOOKUP(E12,EPU,2,FALSE))</f>
        <v>FORNITURA MATERIALI PER RILEVATI DA CAVE CON DISTANZA &lt; 5 KM</v>
      </c>
      <c r="G12" s="2" t="str">
        <f>STIMA!G12</f>
        <v>CORPO</v>
      </c>
      <c r="H12" s="2" t="str">
        <f>STIMA!H12</f>
        <v xml:space="preserve">MOVIMENTI DI MATERIE </v>
      </c>
      <c r="I12" s="42" t="s">
        <v>85</v>
      </c>
      <c r="J12" s="43"/>
      <c r="K12" s="44"/>
      <c r="L12" s="5">
        <f>L10+L11</f>
        <v>0</v>
      </c>
      <c r="M12" s="2" t="str">
        <f>IF(E12="","",VLOOKUP(E12,EPU,3,FALSE))</f>
        <v>MC</v>
      </c>
      <c r="N12" s="6">
        <f>IF(E12="","",VLOOKUP(E12,EPU,4,FALSE))</f>
        <v>15.83</v>
      </c>
      <c r="O12" s="7">
        <f>L12*N12</f>
        <v>0</v>
      </c>
      <c r="P12" s="13">
        <f>O12/$O$61</f>
        <v>0</v>
      </c>
    </row>
    <row r="13" spans="1:29" x14ac:dyDescent="0.25">
      <c r="A13" s="23" t="s">
        <v>104</v>
      </c>
      <c r="B13" s="27">
        <f>VLOOKUP($B$5,GEOMETRIA,HLOOKUP($A13,CNR!$A$1:$AX$2,2,FALSE),FALSE)</f>
        <v>0</v>
      </c>
      <c r="D13" s="2" t="s">
        <v>67</v>
      </c>
      <c r="E13" s="2" t="str">
        <f>STIMA!E13</f>
        <v>A.02.007.d</v>
      </c>
      <c r="F13" s="3" t="str">
        <f t="shared" si="0"/>
        <v>- Compresa configurazione delle scarpate e profilatura dei cigli</v>
      </c>
      <c r="G13" s="2" t="str">
        <f>STIMA!G13</f>
        <v>CORPO</v>
      </c>
      <c r="H13" s="2" t="str">
        <f>STIMA!H13</f>
        <v xml:space="preserve">MOVIMENTI DI MATERIE </v>
      </c>
      <c r="I13" s="45" t="s">
        <v>85</v>
      </c>
      <c r="J13" s="46"/>
      <c r="K13" s="47"/>
      <c r="L13" s="5">
        <f>L12</f>
        <v>0</v>
      </c>
      <c r="M13" s="2" t="str">
        <f t="shared" si="1"/>
        <v>MC</v>
      </c>
      <c r="N13" s="6">
        <f t="shared" si="2"/>
        <v>0.87</v>
      </c>
      <c r="O13" s="7">
        <f>L13*N13</f>
        <v>0</v>
      </c>
      <c r="P13" s="13">
        <f>O13/$O$61</f>
        <v>0</v>
      </c>
    </row>
    <row r="14" spans="1:29" x14ac:dyDescent="0.25">
      <c r="A14" s="23" t="s">
        <v>105</v>
      </c>
      <c r="B14" s="27">
        <f>VLOOKUP($B$5,GEOMETRIA,HLOOKUP($A14,CNR!$A$1:$AX$2,2,FALSE),FALSE)</f>
        <v>0</v>
      </c>
      <c r="D14" s="2" t="s">
        <v>60</v>
      </c>
      <c r="E14" s="2" t="str">
        <f>STIMA!E14</f>
        <v>A.01.004</v>
      </c>
      <c r="F14" s="3" t="str">
        <f>IF(E14="","",VLOOKUP(E14,EPU,2,FALSE))</f>
        <v>SCAVO A SEZIONE RISTRETTA PER TRINCEE E BONIFICHE</v>
      </c>
      <c r="G14" s="2" t="str">
        <f>STIMA!G14</f>
        <v>CORPO</v>
      </c>
      <c r="H14" s="2" t="str">
        <f>STIMA!H14</f>
        <v xml:space="preserve">MOVIMENTI DI MATERIE </v>
      </c>
      <c r="I14" s="4">
        <f>$B$7</f>
        <v>1</v>
      </c>
      <c r="J14" s="5">
        <f>2*(B21+B21)</f>
        <v>4</v>
      </c>
      <c r="K14" s="5">
        <f>B21</f>
        <v>1</v>
      </c>
      <c r="L14" s="5">
        <f>I14*J14*K14</f>
        <v>4</v>
      </c>
      <c r="M14" s="2" t="str">
        <f>IF(E14="","",VLOOKUP(E14,EPU,3,FALSE))</f>
        <v>MC</v>
      </c>
      <c r="N14" s="6">
        <f>IF(E14="","",VLOOKUP(E14,EPU,4,FALSE))</f>
        <v>11.13</v>
      </c>
      <c r="O14" s="7">
        <f>L14*N14</f>
        <v>44.52</v>
      </c>
      <c r="P14" s="13">
        <f>O14/$O$61</f>
        <v>1.2091063597799268E-2</v>
      </c>
    </row>
    <row r="15" spans="1:29" x14ac:dyDescent="0.25">
      <c r="A15" s="26" t="s">
        <v>95</v>
      </c>
      <c r="B15" s="27">
        <f>VLOOKUP($B$5,GEOMETRIA,HLOOKUP($A15,CNR!$A$1:$AX$2,2,FALSE),FALSE)</f>
        <v>0</v>
      </c>
      <c r="D15" s="2" t="s">
        <v>64</v>
      </c>
      <c r="E15" s="2"/>
      <c r="F15" s="29"/>
      <c r="G15" s="2"/>
      <c r="H15" s="2"/>
      <c r="I15" s="4">
        <f>$B$7</f>
        <v>1</v>
      </c>
      <c r="J15" s="5">
        <f>IF(B47&gt;0,B6+B10,IF(B3+B29&lt;0,(B6+2*B10+2*B12+B15+B9+K15*B17),0))</f>
        <v>27.17</v>
      </c>
      <c r="K15" s="5">
        <f>IF(B3&lt;0,(IF(B29-B3&gt;B19,-B3+B29-B19,-B3+B29)),0)</f>
        <v>2.67</v>
      </c>
      <c r="L15" s="5">
        <f>I15*J15*K15</f>
        <v>72.543900000000008</v>
      </c>
      <c r="M15" s="28" t="str">
        <f>IF(E15="","",VLOOKUP(E15,EPU,3,FALSE))</f>
        <v/>
      </c>
      <c r="N15" s="32" t="str">
        <f>IF(E15="","",VLOOKUP(E15,EPU,4,FALSE))</f>
        <v/>
      </c>
      <c r="O15" s="33"/>
      <c r="P15" s="34"/>
    </row>
    <row r="16" spans="1:29" x14ac:dyDescent="0.25">
      <c r="A16" s="15" t="s">
        <v>45</v>
      </c>
      <c r="B16" s="27">
        <f>VLOOKUP($B$5,GEOMETRIA,HLOOKUP($A16,CNR!$A$1:$AX$2,2,FALSE),FALSE)</f>
        <v>1.5</v>
      </c>
      <c r="D16" s="2" t="s">
        <v>64</v>
      </c>
      <c r="E16" s="2"/>
      <c r="F16" s="36"/>
      <c r="G16" s="2"/>
      <c r="H16" s="2"/>
      <c r="I16" s="4">
        <f>$B$7</f>
        <v>1</v>
      </c>
      <c r="J16" s="5">
        <f>IF(B47&gt;0,B6+B10+B18,IF(K16&gt;0,(B6+2*B10+2*B12+B15+B9+2*K15*B17+K16*B17)+2*B18,0))</f>
        <v>40.840000000000003</v>
      </c>
      <c r="K16" s="5">
        <f>IF(B3&lt;0,(IF(B29-B3&gt;B19,B19,0)),0)</f>
        <v>5</v>
      </c>
      <c r="L16" s="5">
        <f>I16*J16*K16</f>
        <v>204.20000000000002</v>
      </c>
      <c r="M16" s="35" t="str">
        <f>IF(E16="","",VLOOKUP(E16,EPU,3,FALSE))</f>
        <v/>
      </c>
      <c r="N16" s="39" t="str">
        <f>IF(E16="","",VLOOKUP(E16,EPU,4,FALSE))</f>
        <v/>
      </c>
      <c r="O16" s="40"/>
      <c r="P16" s="41"/>
    </row>
    <row r="17" spans="1:16" x14ac:dyDescent="0.25">
      <c r="A17" s="15" t="s">
        <v>46</v>
      </c>
      <c r="B17" s="27">
        <f>VLOOKUP($B$5,GEOMETRIA,HLOOKUP($A17,CNR!$A$1:$AX$2,2,FALSE),FALSE)</f>
        <v>1</v>
      </c>
      <c r="D17" s="2" t="s">
        <v>64</v>
      </c>
      <c r="E17" s="2" t="str">
        <f>STIMA!E17</f>
        <v>A.01.001</v>
      </c>
      <c r="F17" s="3" t="str">
        <f>IF(E17="","",VLOOKUP(E17,EPU,2,FALSE))</f>
        <v>SCAVO DI SBANCAMENTO IN MATERIE DI QUALSIASI NATURA</v>
      </c>
      <c r="G17" s="2" t="str">
        <f>STIMA!G17</f>
        <v>CORPO</v>
      </c>
      <c r="H17" s="2" t="str">
        <f>STIMA!H17</f>
        <v xml:space="preserve">MOVIMENTI DI MATERIE </v>
      </c>
      <c r="I17" s="48" t="s">
        <v>85</v>
      </c>
      <c r="J17" s="49"/>
      <c r="K17" s="50"/>
      <c r="L17" s="5">
        <f>L15+L16</f>
        <v>276.74390000000005</v>
      </c>
      <c r="M17" s="2" t="str">
        <f>IF(E17="","",VLOOKUP(E17,EPU,3,FALSE))</f>
        <v>MC</v>
      </c>
      <c r="N17" s="6">
        <f>IF(E17="","",VLOOKUP(E17,EPU,4,FALSE))</f>
        <v>3.65</v>
      </c>
      <c r="O17" s="7">
        <f t="shared" ref="O17:O35" si="5">L17*N17</f>
        <v>1010.1152350000002</v>
      </c>
      <c r="P17" s="13">
        <f t="shared" ref="P17:P52" si="6">O17/$O$61</f>
        <v>0.27433440133627485</v>
      </c>
    </row>
    <row r="18" spans="1:16" x14ac:dyDescent="0.25">
      <c r="A18" s="23" t="s">
        <v>84</v>
      </c>
      <c r="B18" s="27">
        <f>VLOOKUP($B$5,GEOMETRIA,HLOOKUP($A18,CNR!$A$1:$AX$2,2,FALSE),FALSE)</f>
        <v>3</v>
      </c>
      <c r="D18" s="2" t="s">
        <v>50</v>
      </c>
      <c r="E18" s="2" t="str">
        <f>STIMA!E18</f>
        <v>D.01.001</v>
      </c>
      <c r="F18" s="3" t="str">
        <f t="shared" si="0"/>
        <v>FONDAZIONE STRADALE IN MISTO GRANULARE STABILIZZATO</v>
      </c>
      <c r="G18" s="2" t="str">
        <f>STIMA!G18</f>
        <v>CORPO</v>
      </c>
      <c r="H18" s="2" t="str">
        <f>STIMA!H18</f>
        <v>SOVRASTRUTTURA</v>
      </c>
      <c r="I18" s="4">
        <f t="shared" ref="I18:I25" si="7">$B$7</f>
        <v>1</v>
      </c>
      <c r="J18" s="5">
        <f>IF(B47&gt;0,B6+B48,B6+2*B12+B15+B8*(2*(MAX(B27,B28))+2*B26+2*B25+2*B24+B23))</f>
        <v>21.58</v>
      </c>
      <c r="K18" s="5">
        <f>B23</f>
        <v>0.3</v>
      </c>
      <c r="L18" s="5">
        <f t="shared" ref="L18:L22" si="8">I18*J18*K18</f>
        <v>6.4739999999999993</v>
      </c>
      <c r="M18" s="2" t="str">
        <f t="shared" si="1"/>
        <v>MC</v>
      </c>
      <c r="N18" s="6">
        <f t="shared" si="2"/>
        <v>31.05</v>
      </c>
      <c r="O18" s="7">
        <f t="shared" si="5"/>
        <v>201.01769999999999</v>
      </c>
      <c r="P18" s="13">
        <f t="shared" si="6"/>
        <v>5.4593840857666977E-2</v>
      </c>
    </row>
    <row r="19" spans="1:16" x14ac:dyDescent="0.25">
      <c r="A19" s="23" t="s">
        <v>83</v>
      </c>
      <c r="B19" s="27">
        <f>VLOOKUP($B$5,GEOMETRIA,HLOOKUP($A19,CNR!$A$1:$AX$2,2,FALSE),FALSE)</f>
        <v>5</v>
      </c>
      <c r="D19" s="2" t="s">
        <v>51</v>
      </c>
      <c r="E19" s="2" t="str">
        <f>STIMA!E19</f>
        <v>D.01.003</v>
      </c>
      <c r="F19" s="3" t="str">
        <f t="shared" si="0"/>
        <v>FONDAZIONE STRADALE IN MISTO CEMENTATO</v>
      </c>
      <c r="G19" s="2" t="str">
        <f>STIMA!G19</f>
        <v>CORPO</v>
      </c>
      <c r="H19" s="2" t="str">
        <f>STIMA!H19</f>
        <v>SOVRASTRUTTURA</v>
      </c>
      <c r="I19" s="4">
        <f t="shared" si="7"/>
        <v>1</v>
      </c>
      <c r="J19" s="5">
        <f>IF(B47&gt;0,B6+B48,B6+B8*(2*(MAX(B27,B28))+2*B26+2*B25+B24))</f>
        <v>20.68</v>
      </c>
      <c r="K19" s="5">
        <f>B24</f>
        <v>0.15</v>
      </c>
      <c r="L19" s="5">
        <f t="shared" si="8"/>
        <v>3.1019999999999999</v>
      </c>
      <c r="M19" s="2" t="str">
        <f t="shared" si="1"/>
        <v>MC</v>
      </c>
      <c r="N19" s="6">
        <f t="shared" si="2"/>
        <v>47.63</v>
      </c>
      <c r="O19" s="7">
        <f t="shared" si="5"/>
        <v>147.74825999999999</v>
      </c>
      <c r="P19" s="13">
        <f t="shared" si="6"/>
        <v>4.0126541062987006E-2</v>
      </c>
    </row>
    <row r="20" spans="1:16" x14ac:dyDescent="0.25">
      <c r="A20" s="15" t="s">
        <v>47</v>
      </c>
      <c r="B20" s="27">
        <f>VLOOKUP($B$5,GEOMETRIA,HLOOKUP($A20,CNR!$A$1:$AX$2,2,FALSE),FALSE)</f>
        <v>1</v>
      </c>
      <c r="D20" s="2" t="s">
        <v>52</v>
      </c>
      <c r="E20" s="2" t="str">
        <f>STIMA!E20</f>
        <v>D.01.005.c</v>
      </c>
      <c r="F20" s="3" t="str">
        <f t="shared" si="0"/>
        <v>- Con bitume modificato soft per metro cubo reso e per uno spessore superiore a cm 10</v>
      </c>
      <c r="G20" s="2" t="str">
        <f>STIMA!G20</f>
        <v>CORPO</v>
      </c>
      <c r="H20" s="2" t="str">
        <f>STIMA!H20</f>
        <v>SOVRASTRUTTURA</v>
      </c>
      <c r="I20" s="4">
        <f t="shared" si="7"/>
        <v>1</v>
      </c>
      <c r="J20" s="5">
        <f>IF(B47&gt;0,B6+B48,B6+B8*(2*(MAX(B27,B28))+2*B26+B25))</f>
        <v>20.14</v>
      </c>
      <c r="K20" s="5">
        <f>B25</f>
        <v>0.12</v>
      </c>
      <c r="L20" s="5">
        <f t="shared" si="8"/>
        <v>2.4167999999999998</v>
      </c>
      <c r="M20" s="2" t="str">
        <f t="shared" si="1"/>
        <v>MC</v>
      </c>
      <c r="N20" s="6">
        <f t="shared" si="2"/>
        <v>138.33000000000001</v>
      </c>
      <c r="O20" s="7">
        <f t="shared" si="5"/>
        <v>334.315944</v>
      </c>
      <c r="P20" s="13">
        <f t="shared" si="6"/>
        <v>9.0795942063393947E-2</v>
      </c>
    </row>
    <row r="21" spans="1:16" x14ac:dyDescent="0.25">
      <c r="A21" s="15" t="s">
        <v>48</v>
      </c>
      <c r="B21" s="27">
        <f>VLOOKUP($B$5,GEOMETRIA,HLOOKUP($A21,CNR!$A$1:$AX$2,2,FALSE),FALSE)</f>
        <v>1</v>
      </c>
      <c r="D21" s="2" t="s">
        <v>53</v>
      </c>
      <c r="E21" s="2" t="str">
        <f>STIMA!E21</f>
        <v>D.01.017.e</v>
      </c>
      <c r="F21" s="3" t="str">
        <f t="shared" si="0"/>
        <v>- Con bitume modificato soft per metro cubo reso e per spessore superiore a cm 6</v>
      </c>
      <c r="G21" s="2" t="str">
        <f>STIMA!G21</f>
        <v>CORPO</v>
      </c>
      <c r="H21" s="2" t="str">
        <f>STIMA!H21</f>
        <v>SOVRASTRUTTURA</v>
      </c>
      <c r="I21" s="4">
        <f t="shared" si="7"/>
        <v>1</v>
      </c>
      <c r="J21" s="5">
        <f>IF(B47&gt;0,B6+B48,B6+B8*(2*(MAX(B27,B28))+B26))</f>
        <v>19.78</v>
      </c>
      <c r="K21" s="5">
        <f>B26</f>
        <v>0.06</v>
      </c>
      <c r="L21" s="5">
        <f t="shared" si="8"/>
        <v>1.1868000000000001</v>
      </c>
      <c r="M21" s="2" t="str">
        <f t="shared" si="1"/>
        <v>MC</v>
      </c>
      <c r="N21" s="6">
        <f t="shared" si="2"/>
        <v>152.34</v>
      </c>
      <c r="O21" s="7">
        <f t="shared" si="5"/>
        <v>180.79711200000003</v>
      </c>
      <c r="P21" s="13">
        <f t="shared" si="6"/>
        <v>4.9102187320090689E-2</v>
      </c>
    </row>
    <row r="22" spans="1:16" ht="15.75" thickBot="1" x14ac:dyDescent="0.3">
      <c r="A22" s="15" t="s">
        <v>49</v>
      </c>
      <c r="B22" s="27">
        <f>VLOOKUP($B$5,GEOMETRIA,HLOOKUP($A22,CNR!$A$1:$AX$2,2,FALSE),FALSE)</f>
        <v>1</v>
      </c>
      <c r="D22" s="2" t="s">
        <v>54</v>
      </c>
      <c r="E22" s="2" t="str">
        <f>STIMA!E22</f>
        <v>D.01.021.e</v>
      </c>
      <c r="F22" s="3" t="str">
        <f t="shared" si="0"/>
        <v>- Con bitume modificato hard per metro cubo reso e per spessore superiore a cm 3</v>
      </c>
      <c r="G22" s="2" t="str">
        <f>STIMA!G22</f>
        <v>CORPO</v>
      </c>
      <c r="H22" s="2" t="str">
        <f>STIMA!H22</f>
        <v>SOVRASTRUTTURA</v>
      </c>
      <c r="I22" s="4">
        <f t="shared" si="7"/>
        <v>1</v>
      </c>
      <c r="J22" s="5">
        <f>IF(B47&gt;0,B6+B48,B6+B8*B27)</f>
        <v>19.5</v>
      </c>
      <c r="K22" s="5">
        <f>B27</f>
        <v>0</v>
      </c>
      <c r="L22" s="5">
        <f t="shared" si="8"/>
        <v>0</v>
      </c>
      <c r="M22" s="2" t="str">
        <f t="shared" si="1"/>
        <v>MC</v>
      </c>
      <c r="N22" s="6">
        <f t="shared" si="2"/>
        <v>173.44</v>
      </c>
      <c r="O22" s="7">
        <f t="shared" si="5"/>
        <v>0</v>
      </c>
      <c r="P22" s="13">
        <f t="shared" si="6"/>
        <v>0</v>
      </c>
    </row>
    <row r="23" spans="1:16" x14ac:dyDescent="0.25">
      <c r="A23" s="76" t="s">
        <v>50</v>
      </c>
      <c r="B23" s="52">
        <f>VLOOKUP($B$5,GEOMETRIA,HLOOKUP($A23,CNR!$A$1:$AX$2,2,FALSE),FALSE)</f>
        <v>0.3</v>
      </c>
      <c r="D23" s="2" t="s">
        <v>55</v>
      </c>
      <c r="E23" s="2" t="str">
        <f>STIMA!E23</f>
        <v>D.01.036.a</v>
      </c>
      <c r="F23" s="3" t="str">
        <f t="shared" si="0"/>
        <v>- Con bitume modificato hard per uno spessore di cm 4</v>
      </c>
      <c r="G23" s="2" t="str">
        <f>STIMA!G23</f>
        <v>CORPO</v>
      </c>
      <c r="H23" s="2" t="str">
        <f>STIMA!H23</f>
        <v>SOVRASTRUTTURA</v>
      </c>
      <c r="I23" s="4">
        <f t="shared" si="7"/>
        <v>1</v>
      </c>
      <c r="J23" s="5">
        <f>IF(B47&gt;0,B6+B48,B6+B8*B28)</f>
        <v>19.579999999999998</v>
      </c>
      <c r="K23" s="12"/>
      <c r="L23" s="5">
        <f>IF(B28&gt;0,I23*J23,0)</f>
        <v>19.579999999999998</v>
      </c>
      <c r="M23" s="2" t="str">
        <f t="shared" si="1"/>
        <v>MQ</v>
      </c>
      <c r="N23" s="6">
        <f t="shared" si="2"/>
        <v>9.7799999999999994</v>
      </c>
      <c r="O23" s="7">
        <f t="shared" si="5"/>
        <v>191.49239999999998</v>
      </c>
      <c r="P23" s="13">
        <f t="shared" si="6"/>
        <v>5.2006890990458583E-2</v>
      </c>
    </row>
    <row r="24" spans="1:16" x14ac:dyDescent="0.25">
      <c r="A24" s="77" t="s">
        <v>51</v>
      </c>
      <c r="B24" s="54">
        <f>VLOOKUP($B$5,GEOMETRIA,HLOOKUP($A24,CNR!$A$1:$AX$2,2,FALSE),FALSE)</f>
        <v>0.15</v>
      </c>
      <c r="D24" s="2" t="s">
        <v>59</v>
      </c>
      <c r="E24" s="2" t="str">
        <f>STIMA!E24</f>
        <v>D.01.043.a</v>
      </c>
      <c r="F24" s="3" t="str">
        <f t="shared" si="0"/>
        <v>- In emulsione bituminosa non modificata</v>
      </c>
      <c r="G24" s="2" t="str">
        <f>STIMA!G24</f>
        <v>CORPO</v>
      </c>
      <c r="H24" s="2" t="str">
        <f>STIMA!H24</f>
        <v>SOVRASTRUTTURA</v>
      </c>
      <c r="I24" s="4">
        <f t="shared" si="7"/>
        <v>1</v>
      </c>
      <c r="J24" s="5">
        <f>J23</f>
        <v>19.579999999999998</v>
      </c>
      <c r="K24" s="12"/>
      <c r="L24" s="5">
        <f>L23</f>
        <v>19.579999999999998</v>
      </c>
      <c r="M24" s="2" t="str">
        <f t="shared" si="1"/>
        <v>MQ</v>
      </c>
      <c r="N24" s="6">
        <f t="shared" si="2"/>
        <v>0.8</v>
      </c>
      <c r="O24" s="7">
        <f t="shared" si="5"/>
        <v>15.664</v>
      </c>
      <c r="P24" s="13">
        <f t="shared" si="6"/>
        <v>4.254142412307451E-3</v>
      </c>
    </row>
    <row r="25" spans="1:16" x14ac:dyDescent="0.25">
      <c r="A25" s="77" t="s">
        <v>52</v>
      </c>
      <c r="B25" s="54">
        <f>VLOOKUP($B$5,GEOMETRIA,HLOOKUP($A25,CNR!$A$1:$AX$2,2,FALSE),FALSE)</f>
        <v>0.12</v>
      </c>
      <c r="D25" s="55" t="s">
        <v>87</v>
      </c>
      <c r="E25" s="2" t="str">
        <f>STIMA!E25</f>
        <v>A.02.004.b</v>
      </c>
      <c r="F25" s="3" t="str">
        <f t="shared" si="0"/>
        <v>- Dai depositi dell'amministrazione</v>
      </c>
      <c r="G25" s="2" t="str">
        <f>STIMA!G25</f>
        <v>CORPO</v>
      </c>
      <c r="H25" s="2" t="str">
        <f>STIMA!H25</f>
        <v xml:space="preserve">MOVIMENTI DI MATERIE </v>
      </c>
      <c r="I25" s="4">
        <f t="shared" si="7"/>
        <v>1</v>
      </c>
      <c r="J25" s="5">
        <f>IF(B47&gt;0,ABS(B3)/COS(ATAN(B16))+B10,IF(B3&gt;0,(2*(B3-B29)/COS(ATAN(B16))+((B29+B11)*(B10+(B29+B11)*B16/2)-B29*B29/2)*2/B30+B9*B29/B30+(IF(B3&gt;B19,2*B18,0))+IF(B13&gt;0,((3.14*(B13/2-B6-B15)^2*B3)/B7/B30),0)),((K15+B29-B30)+(K16-B30))*2*+B17+B9*B29/B30+IF(B29-B3&gt;B19,2*B18,0)+2*B10/B30))</f>
        <v>35.396666666666668</v>
      </c>
      <c r="K25" s="5">
        <f>B30</f>
        <v>0.3</v>
      </c>
      <c r="L25" s="5">
        <f>I25*J25*K25</f>
        <v>10.619</v>
      </c>
      <c r="M25" s="2" t="str">
        <f t="shared" si="1"/>
        <v>MC</v>
      </c>
      <c r="N25" s="6">
        <f t="shared" si="2"/>
        <v>4.17</v>
      </c>
      <c r="O25" s="7">
        <f t="shared" si="5"/>
        <v>44.281230000000001</v>
      </c>
      <c r="P25" s="13">
        <f t="shared" si="6"/>
        <v>1.202621671425824E-2</v>
      </c>
    </row>
    <row r="26" spans="1:16" x14ac:dyDescent="0.25">
      <c r="A26" s="77" t="s">
        <v>53</v>
      </c>
      <c r="B26" s="54">
        <f>VLOOKUP($B$5,GEOMETRIA,HLOOKUP($A26,CNR!$A$1:$AX$2,2,FALSE),FALSE)</f>
        <v>0.06</v>
      </c>
      <c r="D26" s="2" t="s">
        <v>69</v>
      </c>
      <c r="E26" s="2" t="str">
        <f>STIMA!E26</f>
        <v>A.02.007.d</v>
      </c>
      <c r="F26" s="3" t="str">
        <f>IF(E26="","",VLOOKUP(E26,EPU,2,FALSE))</f>
        <v>- Compresa configurazione delle scarpate e profilatura dei cigli</v>
      </c>
      <c r="G26" s="2" t="str">
        <f>STIMA!G26</f>
        <v>CORPO</v>
      </c>
      <c r="H26" s="2" t="str">
        <f>STIMA!H26</f>
        <v xml:space="preserve">MOVIMENTI DI MATERIE </v>
      </c>
      <c r="I26" s="48" t="s">
        <v>85</v>
      </c>
      <c r="J26" s="49"/>
      <c r="K26" s="50"/>
      <c r="L26" s="5">
        <f>L25</f>
        <v>10.619</v>
      </c>
      <c r="M26" s="2" t="str">
        <f t="shared" si="1"/>
        <v>MC</v>
      </c>
      <c r="N26" s="6">
        <f t="shared" si="2"/>
        <v>0.87</v>
      </c>
      <c r="O26" s="7">
        <f t="shared" si="5"/>
        <v>9.238529999999999</v>
      </c>
      <c r="P26" s="13">
        <f t="shared" si="6"/>
        <v>2.5090667964999202E-3</v>
      </c>
    </row>
    <row r="27" spans="1:16" x14ac:dyDescent="0.25">
      <c r="A27" s="77" t="s">
        <v>54</v>
      </c>
      <c r="B27" s="54">
        <f>VLOOKUP($B$5,GEOMETRIA,HLOOKUP($A27,CNR!$A$1:$AX$2,2,FALSE),FALSE)</f>
        <v>0</v>
      </c>
      <c r="D27" s="55" t="s">
        <v>91</v>
      </c>
      <c r="E27" s="2" t="str">
        <f>STIMA!E27</f>
        <v>F.01.019.1.a</v>
      </c>
      <c r="F27" s="3" t="str">
        <f>IF(E27="","",VLOOKUP(E27,EPU,2,FALSE))</f>
        <v>- Con miscuglio di semi di prato</v>
      </c>
      <c r="G27" s="2" t="str">
        <f>STIMA!G27</f>
        <v>CORPO</v>
      </c>
      <c r="H27" s="2" t="str">
        <f>STIMA!H27</f>
        <v xml:space="preserve">MOVIMENTI DI MATERIE </v>
      </c>
      <c r="I27" s="4">
        <f>$B$7</f>
        <v>1</v>
      </c>
      <c r="J27" s="5">
        <f>IF(B47&gt;0,ABS(B3)/COS(ATAN(B16))+B10,IF(B3&gt;0,(2*(B3-B29)/COS(ATAN(B16))+((B29+B11)*(B10+(B29+B11)*B16/2)-B29*B29/2)*2/B30+B9*B29/B30+(IF(B3&gt;B19,2*B18,0))),((K15+B29-B30)+(K16-B30))*2*+B17+B9*B29/B30+IF(B29-B3&gt;B19,2*B18,0)+2*B10/B30))</f>
        <v>35.396666666666668</v>
      </c>
      <c r="K27" s="20"/>
      <c r="L27" s="5">
        <f t="shared" ref="L27:L34" si="9">I27*J27</f>
        <v>35.396666666666668</v>
      </c>
      <c r="M27" s="2" t="str">
        <f t="shared" si="1"/>
        <v>MQ</v>
      </c>
      <c r="N27" s="6">
        <f t="shared" si="2"/>
        <v>1.26</v>
      </c>
      <c r="O27" s="7">
        <f t="shared" si="5"/>
        <v>44.599800000000002</v>
      </c>
      <c r="P27" s="13">
        <f t="shared" si="6"/>
        <v>1.2112736258965135E-2</v>
      </c>
    </row>
    <row r="28" spans="1:16" ht="15.75" thickBot="1" x14ac:dyDescent="0.3">
      <c r="A28" s="77" t="s">
        <v>55</v>
      </c>
      <c r="B28" s="54">
        <f>VLOOKUP($B$5,GEOMETRIA,HLOOKUP($A28,CNR!$A$1:$AX$2,2,FALSE),FALSE)</f>
        <v>0.04</v>
      </c>
      <c r="D28" s="2" t="s">
        <v>61</v>
      </c>
      <c r="E28" s="2" t="str">
        <f>STIMA!E28</f>
        <v>E.05.010.a</v>
      </c>
      <c r="F28" s="3" t="str">
        <f t="shared" si="0"/>
        <v>- Recinzione stradale di sicurezza di H nominale 1.20 m</v>
      </c>
      <c r="G28" s="2" t="str">
        <f>STIMA!G28</f>
        <v>CORPO</v>
      </c>
      <c r="H28" s="2" t="str">
        <f>STIMA!H28</f>
        <v>LAVORI DIVERSI</v>
      </c>
      <c r="I28" s="4">
        <f>IF(B22&gt;0,$B$7,0)</f>
        <v>1</v>
      </c>
      <c r="J28" s="5">
        <v>2</v>
      </c>
      <c r="K28" s="22"/>
      <c r="L28" s="5">
        <f t="shared" si="9"/>
        <v>2</v>
      </c>
      <c r="M28" s="2" t="str">
        <f t="shared" si="1"/>
        <v>ML</v>
      </c>
      <c r="N28" s="6">
        <f t="shared" si="2"/>
        <v>29.86</v>
      </c>
      <c r="O28" s="7">
        <f t="shared" si="5"/>
        <v>59.72</v>
      </c>
      <c r="P28" s="13">
        <f t="shared" si="6"/>
        <v>1.6219189534154813E-2</v>
      </c>
    </row>
    <row r="29" spans="1:16" ht="15.75" thickBot="1" x14ac:dyDescent="0.3">
      <c r="A29" s="78" t="s">
        <v>21</v>
      </c>
      <c r="B29" s="19">
        <f>VLOOKUP($B$5,GEOMETRIA,HLOOKUP($A29,CNR!$A$1:$AX$2,2,FALSE),FALSE)</f>
        <v>0.66999999999999993</v>
      </c>
      <c r="D29" s="55" t="s">
        <v>92</v>
      </c>
      <c r="E29" s="2" t="str">
        <f>STIMA!E29</f>
        <v>G.02.002.a</v>
      </c>
      <c r="F29" s="3" t="str">
        <f t="shared" si="0"/>
        <v>- Bordo laterale</v>
      </c>
      <c r="G29" s="2" t="str">
        <f>STIMA!G29</f>
        <v>CORPO</v>
      </c>
      <c r="H29" s="2" t="str">
        <f>STIMA!H29</f>
        <v xml:space="preserve">BARRIERE DI SICUREZZA </v>
      </c>
      <c r="I29" s="4">
        <f>$B$7+2*B14*(B13/2-B6)</f>
        <v>1</v>
      </c>
      <c r="J29" s="5">
        <f>IF($B$3&lt;1.5,0,B37)</f>
        <v>0</v>
      </c>
      <c r="K29" s="22"/>
      <c r="L29" s="5">
        <f t="shared" si="9"/>
        <v>0</v>
      </c>
      <c r="M29" s="2" t="str">
        <f t="shared" si="1"/>
        <v>ML</v>
      </c>
      <c r="N29" s="6">
        <f t="shared" si="2"/>
        <v>58.29</v>
      </c>
      <c r="O29" s="7">
        <f t="shared" si="5"/>
        <v>0</v>
      </c>
      <c r="P29" s="13">
        <f t="shared" si="6"/>
        <v>0</v>
      </c>
    </row>
    <row r="30" spans="1:16" x14ac:dyDescent="0.25">
      <c r="A30" s="1" t="s">
        <v>86</v>
      </c>
      <c r="B30" s="27">
        <f>VLOOKUP($B$5,GEOMETRIA,HLOOKUP($A30,CNR!$A$1:$AX$2,2,FALSE),FALSE)</f>
        <v>0.3</v>
      </c>
      <c r="D30" s="55" t="s">
        <v>80</v>
      </c>
      <c r="E30" s="2" t="str">
        <f>STIMA!E30</f>
        <v>G.02.003.a</v>
      </c>
      <c r="F30" s="3" t="str">
        <f t="shared" si="0"/>
        <v>- Bordo laterale nastro e paletti o muretto</v>
      </c>
      <c r="G30" s="2" t="str">
        <f>STIMA!G30</f>
        <v>CORPO</v>
      </c>
      <c r="H30" s="2" t="str">
        <f>STIMA!H30</f>
        <v xml:space="preserve">BARRIERE DI SICUREZZA </v>
      </c>
      <c r="I30" s="4">
        <f>$B$7+2*B14*(B13/2-B6)</f>
        <v>1</v>
      </c>
      <c r="J30" s="5">
        <f>IF($B$3&lt;1.5,0,B38)</f>
        <v>0</v>
      </c>
      <c r="K30" s="22"/>
      <c r="L30" s="5">
        <f t="shared" si="9"/>
        <v>0</v>
      </c>
      <c r="M30" s="2" t="str">
        <f t="shared" si="1"/>
        <v>ML</v>
      </c>
      <c r="N30" s="6">
        <f t="shared" si="2"/>
        <v>100.61</v>
      </c>
      <c r="O30" s="7">
        <f t="shared" si="5"/>
        <v>0</v>
      </c>
      <c r="P30" s="13">
        <f t="shared" si="6"/>
        <v>0</v>
      </c>
    </row>
    <row r="31" spans="1:16" x14ac:dyDescent="0.25">
      <c r="A31" s="1" t="s">
        <v>56</v>
      </c>
      <c r="B31" s="27">
        <f>VLOOKUP($B$5,GEOMETRIA,HLOOKUP($A31,CNR!$A$1:$AX$2,2,FALSE),FALSE)</f>
        <v>0.3</v>
      </c>
      <c r="D31" s="55" t="s">
        <v>99</v>
      </c>
      <c r="E31" s="2" t="str">
        <f>STIMA!E31</f>
        <v>G.02.004.a</v>
      </c>
      <c r="F31" s="3" t="str">
        <f t="shared" si="0"/>
        <v>- Bordo laterale nastro e paletti</v>
      </c>
      <c r="G31" s="2" t="str">
        <f>STIMA!G31</f>
        <v>CORPO</v>
      </c>
      <c r="H31" s="2" t="str">
        <f>STIMA!H31</f>
        <v xml:space="preserve">BARRIERE DI SICUREZZA </v>
      </c>
      <c r="I31" s="4">
        <f>$B$7+2*B14*(B13/2-B6)</f>
        <v>1</v>
      </c>
      <c r="J31" s="5">
        <f>IF($B$3&lt;1.5,0,B39)</f>
        <v>0</v>
      </c>
      <c r="K31" s="22"/>
      <c r="L31" s="5">
        <f t="shared" si="9"/>
        <v>0</v>
      </c>
      <c r="M31" s="2" t="str">
        <f t="shared" si="1"/>
        <v>ML</v>
      </c>
      <c r="N31" s="6">
        <f t="shared" si="2"/>
        <v>143.21</v>
      </c>
      <c r="O31" s="7">
        <f t="shared" si="5"/>
        <v>0</v>
      </c>
      <c r="P31" s="13">
        <f t="shared" si="6"/>
        <v>0</v>
      </c>
    </row>
    <row r="32" spans="1:16" x14ac:dyDescent="0.25">
      <c r="A32" s="1" t="s">
        <v>57</v>
      </c>
      <c r="B32" s="27">
        <f>VLOOKUP($B$5,GEOMETRIA,HLOOKUP($A32,CNR!$A$1:$AX$2,2,FALSE),FALSE)</f>
        <v>0.5</v>
      </c>
      <c r="D32" s="55" t="s">
        <v>100</v>
      </c>
      <c r="E32" s="2" t="str">
        <f>STIMA!E32</f>
        <v>G.02.005.b</v>
      </c>
      <c r="F32" s="3" t="str">
        <f t="shared" si="0"/>
        <v>- Bordo ponte nastro e paletti</v>
      </c>
      <c r="G32" s="2" t="str">
        <f>STIMA!G32</f>
        <v>CORPO</v>
      </c>
      <c r="H32" s="2" t="str">
        <f>STIMA!H32</f>
        <v xml:space="preserve">BARRIERE DI SICUREZZA </v>
      </c>
      <c r="I32" s="4">
        <f>$B$7+2*B14*(B13/2-B6)</f>
        <v>1</v>
      </c>
      <c r="J32" s="5">
        <f>IF($B$3&lt;1.5,0,B40)</f>
        <v>0</v>
      </c>
      <c r="K32" s="22"/>
      <c r="L32" s="5">
        <f t="shared" si="9"/>
        <v>0</v>
      </c>
      <c r="M32" s="2" t="str">
        <f t="shared" si="1"/>
        <v>ML</v>
      </c>
      <c r="N32" s="6">
        <f t="shared" si="2"/>
        <v>247.55</v>
      </c>
      <c r="O32" s="7">
        <f t="shared" si="5"/>
        <v>0</v>
      </c>
      <c r="P32" s="13">
        <f t="shared" si="6"/>
        <v>0</v>
      </c>
    </row>
    <row r="33" spans="1:17" x14ac:dyDescent="0.25">
      <c r="A33" s="1" t="s">
        <v>58</v>
      </c>
      <c r="B33" s="27">
        <f>VLOOKUP($B$5,GEOMETRIA,HLOOKUP($A33,CNR!$A$1:$AX$2,2,FALSE),FALSE)</f>
        <v>1</v>
      </c>
      <c r="D33" s="55" t="s">
        <v>101</v>
      </c>
      <c r="E33" s="2" t="str">
        <f>STIMA!E33</f>
        <v>G.02.005.a</v>
      </c>
      <c r="F33" s="3" t="str">
        <f t="shared" si="0"/>
        <v>- Spartitraffico monofilare</v>
      </c>
      <c r="G33" s="2" t="str">
        <f>STIMA!G33</f>
        <v>CORPO</v>
      </c>
      <c r="H33" s="2" t="str">
        <f>STIMA!H33</f>
        <v xml:space="preserve">BARRIERE DI SICUREZZA </v>
      </c>
      <c r="I33" s="4">
        <f>$B$7</f>
        <v>1</v>
      </c>
      <c r="J33" s="5">
        <f t="shared" ref="J33:J38" si="10">B41</f>
        <v>0</v>
      </c>
      <c r="K33" s="22"/>
      <c r="L33" s="5">
        <f t="shared" si="9"/>
        <v>0</v>
      </c>
      <c r="M33" s="2" t="str">
        <f t="shared" si="1"/>
        <v>ML</v>
      </c>
      <c r="N33" s="6">
        <f t="shared" si="2"/>
        <v>184.14</v>
      </c>
      <c r="O33" s="7">
        <f t="shared" si="5"/>
        <v>0</v>
      </c>
      <c r="P33" s="13">
        <f t="shared" si="6"/>
        <v>0</v>
      </c>
    </row>
    <row r="34" spans="1:17" x14ac:dyDescent="0.25">
      <c r="A34" s="1" t="s">
        <v>93</v>
      </c>
      <c r="B34" s="27">
        <f>VLOOKUP($B$5,GEOMETRIA,HLOOKUP($A34,CNR!$A$1:$AX$2,2,FALSE),FALSE)</f>
        <v>1</v>
      </c>
      <c r="D34" s="55" t="s">
        <v>103</v>
      </c>
      <c r="E34" s="2" t="str">
        <f>STIMA!E34</f>
        <v>G.02.015</v>
      </c>
      <c r="F34" s="3" t="str">
        <f t="shared" si="0"/>
        <v>MURETTO DEVIATORE RIGIDO REDIRETTIVO</v>
      </c>
      <c r="G34" s="2" t="str">
        <f>STIMA!G34</f>
        <v>CORPO</v>
      </c>
      <c r="H34" s="2" t="str">
        <f>STIMA!H34</f>
        <v xml:space="preserve">BARRIERE DI SICUREZZA </v>
      </c>
      <c r="I34" s="4">
        <f>$B$7</f>
        <v>1</v>
      </c>
      <c r="J34" s="5">
        <f t="shared" si="10"/>
        <v>1</v>
      </c>
      <c r="K34" s="22"/>
      <c r="L34" s="5">
        <f t="shared" si="9"/>
        <v>1</v>
      </c>
      <c r="M34" s="2" t="str">
        <f t="shared" si="1"/>
        <v>ML</v>
      </c>
      <c r="N34" s="6">
        <f t="shared" si="2"/>
        <v>104.41</v>
      </c>
      <c r="O34" s="7">
        <f t="shared" si="5"/>
        <v>104.41</v>
      </c>
      <c r="P34" s="13">
        <f t="shared" si="6"/>
        <v>2.8356422961505423E-2</v>
      </c>
    </row>
    <row r="35" spans="1:17" x14ac:dyDescent="0.25">
      <c r="A35" s="1" t="s">
        <v>70</v>
      </c>
      <c r="B35" s="27">
        <f>VLOOKUP($B$5,GEOMETRIA,HLOOKUP($A35,CNR!$A$1:$AX$2,2,FALSE),FALSE)</f>
        <v>1</v>
      </c>
      <c r="D35" s="55" t="s">
        <v>111</v>
      </c>
      <c r="E35" s="2" t="str">
        <f>STIMA!E35</f>
        <v>G.01.075</v>
      </c>
      <c r="F35" s="3" t="str">
        <f t="shared" si="0"/>
        <v>FORNITURA E POSA IN OPERA DI PARAPETTO SERIE PESANTE CON TUBI PASSANTI E PANNELLI MODULARI</v>
      </c>
      <c r="G35" s="2">
        <f>STIMA!G35</f>
        <v>0</v>
      </c>
      <c r="H35" s="2" t="str">
        <f>STIMA!H35</f>
        <v>LAVORI DIVERSI</v>
      </c>
      <c r="I35" s="4">
        <f>IF(B3&gt;0,$B$7,0)</f>
        <v>0</v>
      </c>
      <c r="J35" s="5">
        <f t="shared" si="10"/>
        <v>0</v>
      </c>
      <c r="K35" s="22"/>
      <c r="L35" s="5">
        <f>I35*J35</f>
        <v>0</v>
      </c>
      <c r="M35" s="2" t="str">
        <f t="shared" si="1"/>
        <v>ML</v>
      </c>
      <c r="N35" s="6">
        <f t="shared" si="2"/>
        <v>121.81</v>
      </c>
      <c r="O35" s="7">
        <f t="shared" si="5"/>
        <v>0</v>
      </c>
      <c r="P35" s="13">
        <f t="shared" si="6"/>
        <v>0</v>
      </c>
    </row>
    <row r="36" spans="1:17" x14ac:dyDescent="0.25">
      <c r="A36" s="1" t="s">
        <v>82</v>
      </c>
      <c r="B36" s="27">
        <f>VLOOKUP($B$5,GEOMETRIA,HLOOKUP($A36,CNR!$A$1:$AX$2,2,FALSE),FALSE)</f>
        <v>25</v>
      </c>
      <c r="D36" s="55" t="s">
        <v>98</v>
      </c>
      <c r="E36" s="2" t="str">
        <f>STIMA!E36</f>
        <v>H.01.003.a</v>
      </c>
      <c r="F36" s="3" t="str">
        <f t="shared" si="0"/>
        <v>- Per strisce continue e discontinue da centimetri 12</v>
      </c>
      <c r="G36" s="2" t="str">
        <f>STIMA!G36</f>
        <v>CORPO</v>
      </c>
      <c r="H36" s="2" t="str">
        <f>STIMA!H36</f>
        <v xml:space="preserve">SEGNALETICA ORIZZONTALE </v>
      </c>
      <c r="I36" s="4">
        <f>$B$7</f>
        <v>1</v>
      </c>
      <c r="J36" s="5">
        <f t="shared" si="10"/>
        <v>0</v>
      </c>
      <c r="K36" s="22"/>
      <c r="L36" s="5">
        <f>I36*J36</f>
        <v>0</v>
      </c>
      <c r="M36" s="2" t="str">
        <f t="shared" si="1"/>
        <v>ML</v>
      </c>
      <c r="N36" s="6">
        <f t="shared" si="2"/>
        <v>0.5</v>
      </c>
      <c r="O36" s="7">
        <f t="shared" ref="O36:O47" si="11">L36*N36</f>
        <v>0</v>
      </c>
      <c r="P36" s="13">
        <f t="shared" si="6"/>
        <v>0</v>
      </c>
    </row>
    <row r="37" spans="1:17" x14ac:dyDescent="0.25">
      <c r="A37" s="23" t="s">
        <v>92</v>
      </c>
      <c r="B37" s="27">
        <f>VLOOKUP($B$5,GEOMETRIA,HLOOKUP($A37,CNR!$A$1:$AX$2,2,FALSE),FALSE)</f>
        <v>0</v>
      </c>
      <c r="D37" s="2" t="s">
        <v>66</v>
      </c>
      <c r="E37" s="2" t="str">
        <f>STIMA!E37</f>
        <v>H.01.003.b</v>
      </c>
      <c r="F37" s="3" t="str">
        <f t="shared" si="0"/>
        <v>- Per strisce continue e discontinue da centimetri 15</v>
      </c>
      <c r="G37" s="2" t="str">
        <f>STIMA!G37</f>
        <v>CORPO</v>
      </c>
      <c r="H37" s="2" t="str">
        <f>STIMA!H37</f>
        <v xml:space="preserve">SEGNALETICA ORIZZONTALE </v>
      </c>
      <c r="I37" s="4">
        <f>$B$7</f>
        <v>1</v>
      </c>
      <c r="J37" s="5">
        <f t="shared" si="10"/>
        <v>2</v>
      </c>
      <c r="K37" s="22"/>
      <c r="L37" s="5">
        <f>I37*J37</f>
        <v>2</v>
      </c>
      <c r="M37" s="2" t="str">
        <f t="shared" si="1"/>
        <v>ML</v>
      </c>
      <c r="N37" s="6">
        <f t="shared" si="2"/>
        <v>0.55000000000000004</v>
      </c>
      <c r="O37" s="7">
        <f t="shared" si="11"/>
        <v>1.1000000000000001</v>
      </c>
      <c r="P37" s="13">
        <f t="shared" si="6"/>
        <v>2.9874595592046708E-4</v>
      </c>
    </row>
    <row r="38" spans="1:17" x14ac:dyDescent="0.25">
      <c r="A38" s="23" t="s">
        <v>80</v>
      </c>
      <c r="B38" s="27">
        <f>VLOOKUP($B$5,GEOMETRIA,HLOOKUP($A38,CNR!$A$1:$AX$2,2,FALSE),FALSE)</f>
        <v>0</v>
      </c>
      <c r="D38" s="2" t="s">
        <v>65</v>
      </c>
      <c r="E38" s="2" t="str">
        <f>STIMA!E38</f>
        <v>H.01.003.c</v>
      </c>
      <c r="F38" s="3" t="str">
        <f t="shared" si="0"/>
        <v>- Per strisce continue e discontinue da centimetri 25</v>
      </c>
      <c r="G38" s="2" t="str">
        <f>STIMA!G38</f>
        <v>CORPO</v>
      </c>
      <c r="H38" s="2" t="str">
        <f>STIMA!H38</f>
        <v xml:space="preserve">SEGNALETICA ORIZZONTALE </v>
      </c>
      <c r="I38" s="4">
        <f>$B$7</f>
        <v>1</v>
      </c>
      <c r="J38" s="5">
        <f t="shared" si="10"/>
        <v>4</v>
      </c>
      <c r="K38" s="22"/>
      <c r="L38" s="5">
        <f>I38*J38</f>
        <v>4</v>
      </c>
      <c r="M38" s="2" t="str">
        <f t="shared" si="1"/>
        <v>ML</v>
      </c>
      <c r="N38" s="6">
        <f t="shared" si="2"/>
        <v>0.71</v>
      </c>
      <c r="O38" s="7">
        <f t="shared" si="11"/>
        <v>2.84</v>
      </c>
      <c r="P38" s="13">
        <f t="shared" si="6"/>
        <v>7.7130774074011491E-4</v>
      </c>
    </row>
    <row r="39" spans="1:17" x14ac:dyDescent="0.25">
      <c r="A39" s="23" t="s">
        <v>99</v>
      </c>
      <c r="B39" s="27">
        <f>VLOOKUP($B$5,GEOMETRIA,HLOOKUP($A39,CNR!$A$1:$AX$2,2,FALSE),FALSE)</f>
        <v>2</v>
      </c>
      <c r="D39" s="2" t="s">
        <v>62</v>
      </c>
      <c r="E39" s="2" t="str">
        <f>STIMA!E39</f>
        <v>I.02.001.a</v>
      </c>
      <c r="F39" s="3" t="str">
        <f t="shared" si="0"/>
        <v>- Di cm 50X50X20</v>
      </c>
      <c r="G39" s="2" t="str">
        <f>STIMA!G39</f>
        <v>CORPO</v>
      </c>
      <c r="H39" s="2" t="str">
        <f>STIMA!H39</f>
        <v>LAVORI DIVERSI</v>
      </c>
      <c r="I39" s="4">
        <f>$B$7</f>
        <v>1</v>
      </c>
      <c r="J39" s="5">
        <f>IF(AND(B36&gt;0,B3&gt;0),((B3+B11)/COS(ATAN(B16))*2+(IF(B3&gt;B19,2*B18,0))+2*B10+2*B20)/B36,0)</f>
        <v>0</v>
      </c>
      <c r="K39" s="22"/>
      <c r="L39" s="5">
        <f>I39*J39</f>
        <v>0</v>
      </c>
      <c r="M39" s="2" t="str">
        <f t="shared" si="1"/>
        <v>ML</v>
      </c>
      <c r="N39" s="6">
        <f t="shared" si="2"/>
        <v>19.73</v>
      </c>
      <c r="O39" s="7">
        <f t="shared" si="11"/>
        <v>0</v>
      </c>
      <c r="P39" s="13">
        <f t="shared" si="6"/>
        <v>0</v>
      </c>
    </row>
    <row r="40" spans="1:17" x14ac:dyDescent="0.25">
      <c r="A40" s="23" t="s">
        <v>100</v>
      </c>
      <c r="B40" s="27">
        <f>VLOOKUP($B$5,GEOMETRIA,HLOOKUP($A40,CNR!$A$1:$AX$2,2,FALSE),FALSE)</f>
        <v>0</v>
      </c>
      <c r="D40" s="55" t="s">
        <v>112</v>
      </c>
      <c r="E40" s="2" t="str">
        <f>STIMA!E40</f>
        <v>E.02.010.a</v>
      </c>
      <c r="F40" s="3" t="str">
        <f t="shared" si="0"/>
        <v>- Sezione di cm 15 x 25</v>
      </c>
      <c r="G40" s="2" t="str">
        <f>STIMA!G40</f>
        <v>CORPO</v>
      </c>
      <c r="H40" s="2" t="str">
        <f>STIMA!H40</f>
        <v>LAVORI DIVERSI</v>
      </c>
      <c r="I40" s="4">
        <f>IF(B13&gt;0,(B13/2-B6)*6.28+B14*2*B13/2,0)</f>
        <v>0</v>
      </c>
      <c r="J40" s="5"/>
      <c r="K40" s="22"/>
      <c r="L40" s="5">
        <f>I40</f>
        <v>0</v>
      </c>
      <c r="M40" s="2" t="str">
        <f t="shared" si="1"/>
        <v>ML</v>
      </c>
      <c r="N40" s="6">
        <f t="shared" si="2"/>
        <v>16.28</v>
      </c>
      <c r="O40" s="7">
        <f t="shared" si="11"/>
        <v>0</v>
      </c>
      <c r="P40" s="13">
        <f t="shared" si="6"/>
        <v>0</v>
      </c>
      <c r="Q40" s="57"/>
    </row>
    <row r="41" spans="1:17" x14ac:dyDescent="0.25">
      <c r="A41" s="23" t="s">
        <v>101</v>
      </c>
      <c r="B41" s="27">
        <f>VLOOKUP($B$5,GEOMETRIA,HLOOKUP($A41,CNR!$A$1:$AX$2,2,FALSE),FALSE)</f>
        <v>0</v>
      </c>
      <c r="D41" s="58" t="s">
        <v>107</v>
      </c>
      <c r="E41" s="2" t="str">
        <f>STIMA!E41</f>
        <v>E.02.035.b</v>
      </c>
      <c r="F41" s="3" t="str">
        <f t="shared" si="0"/>
        <v>- In letto di sabbia e cemento, dimensioni 10x10x12 cm</v>
      </c>
      <c r="G41" s="2" t="str">
        <f>STIMA!G41</f>
        <v>CORPO</v>
      </c>
      <c r="H41" s="2" t="str">
        <f>STIMA!H41</f>
        <v>LAVORI DIVERSI</v>
      </c>
      <c r="I41" s="4">
        <f>IF(B13&gt;0,(B13/2-B6-B15/2)*6.28,0)</f>
        <v>0</v>
      </c>
      <c r="J41" s="5">
        <f>IF(B13&gt;0,B15,0)</f>
        <v>0</v>
      </c>
      <c r="K41" s="22"/>
      <c r="L41" s="5">
        <f>I41*J41</f>
        <v>0</v>
      </c>
      <c r="M41" s="2" t="str">
        <f t="shared" si="1"/>
        <v>MQ</v>
      </c>
      <c r="N41" s="6">
        <f t="shared" si="2"/>
        <v>93.51</v>
      </c>
      <c r="O41" s="7">
        <f t="shared" si="11"/>
        <v>0</v>
      </c>
      <c r="P41" s="13">
        <f t="shared" si="6"/>
        <v>0</v>
      </c>
      <c r="Q41" s="57"/>
    </row>
    <row r="42" spans="1:17" x14ac:dyDescent="0.25">
      <c r="A42" s="23" t="s">
        <v>103</v>
      </c>
      <c r="B42" s="27">
        <f>VLOOKUP($B$5,GEOMETRIA,HLOOKUP($A42,CNR!$A$1:$AX$2,2,FALSE),FALSE)</f>
        <v>1</v>
      </c>
      <c r="D42" s="59" t="s">
        <v>63</v>
      </c>
      <c r="E42" s="2" t="str">
        <f>STIMA!E42</f>
        <v>E.02.025.a</v>
      </c>
      <c r="F42" s="3" t="str">
        <f t="shared" si="0"/>
        <v>- Dimensioni 30/35 x 50 x 200 cm</v>
      </c>
      <c r="G42" s="2" t="str">
        <f>STIMA!G42</f>
        <v>CORPO</v>
      </c>
      <c r="H42" s="2" t="str">
        <f>STIMA!H42</f>
        <v>LAVORI DIVERSI</v>
      </c>
      <c r="I42" s="4">
        <f>$B$7</f>
        <v>1</v>
      </c>
      <c r="J42" s="5">
        <f>IF(B3&gt;0,0,2)</f>
        <v>2</v>
      </c>
      <c r="K42" s="22"/>
      <c r="L42" s="5">
        <f>I42*J42</f>
        <v>2</v>
      </c>
      <c r="M42" s="2" t="str">
        <f t="shared" si="1"/>
        <v>ML</v>
      </c>
      <c r="N42" s="6">
        <f t="shared" si="2"/>
        <v>60.72</v>
      </c>
      <c r="O42" s="7">
        <f t="shared" si="11"/>
        <v>121.44</v>
      </c>
      <c r="P42" s="13">
        <f t="shared" si="6"/>
        <v>3.2981553533619562E-2</v>
      </c>
      <c r="Q42" s="57"/>
    </row>
    <row r="43" spans="1:17" x14ac:dyDescent="0.25">
      <c r="A43" s="23" t="s">
        <v>111</v>
      </c>
      <c r="B43" s="27">
        <f>VLOOKUP($B$5,GEOMETRIA,HLOOKUP($A43,CNR!$A$1:$AX$2,2,FALSE),FALSE)</f>
        <v>0</v>
      </c>
      <c r="D43" s="58" t="s">
        <v>106</v>
      </c>
      <c r="E43" s="2" t="str">
        <f>STIMA!E43</f>
        <v>E.02.020.b</v>
      </c>
      <c r="F43" s="3" t="str">
        <f t="shared" si="0"/>
        <v>- a sezione trapezoidale, dimensioni 50X40X25h</v>
      </c>
      <c r="G43" s="2" t="str">
        <f>STIMA!G43</f>
        <v>CORPO</v>
      </c>
      <c r="H43" s="2" t="str">
        <f>STIMA!H43</f>
        <v>LAVORI DIVERSI</v>
      </c>
      <c r="I43" s="4">
        <f>IF(B12&gt;0,$B$7,0)</f>
        <v>0</v>
      </c>
      <c r="J43" s="5">
        <f>IF(B12&gt;0,2,0)</f>
        <v>0</v>
      </c>
      <c r="K43" s="22"/>
      <c r="L43" s="5">
        <f>I43*J43</f>
        <v>0</v>
      </c>
      <c r="M43" s="2" t="str">
        <f t="shared" si="1"/>
        <v>ML</v>
      </c>
      <c r="N43" s="6">
        <f t="shared" si="2"/>
        <v>43.25</v>
      </c>
      <c r="O43" s="7">
        <f t="shared" si="11"/>
        <v>0</v>
      </c>
      <c r="P43" s="13">
        <f t="shared" si="6"/>
        <v>0</v>
      </c>
    </row>
    <row r="44" spans="1:17" x14ac:dyDescent="0.25">
      <c r="A44" s="23" t="s">
        <v>98</v>
      </c>
      <c r="B44" s="27">
        <f>VLOOKUP($B$5,GEOMETRIA,HLOOKUP($A44,CNR!$A$1:$AX$2,2,FALSE),FALSE)</f>
        <v>0</v>
      </c>
      <c r="D44" s="58" t="s">
        <v>113</v>
      </c>
      <c r="E44" s="2" t="str">
        <f>STIMA!E44</f>
        <v>B.03.035.b</v>
      </c>
      <c r="F44" s="3" t="str">
        <f t="shared" si="0"/>
        <v>- Classe di resistenza C28/35 (RCK&gt;=35 N/mmq)</v>
      </c>
      <c r="G44" s="2" t="str">
        <f>STIMA!G44</f>
        <v>CORPO</v>
      </c>
      <c r="H44" s="2" t="str">
        <f>STIMA!H44</f>
        <v>OPERE IN CLS (ESCLUSE FONDAZIONI INDIRETTE)</v>
      </c>
      <c r="I44" s="4">
        <f>IF(B12&gt;0,$B$7,0)</f>
        <v>0</v>
      </c>
      <c r="J44" s="5">
        <f>B12</f>
        <v>0</v>
      </c>
      <c r="K44" s="60">
        <f>IF(B12&gt;0,0.3,0)</f>
        <v>0</v>
      </c>
      <c r="L44" s="5">
        <f>I44*J44*K44</f>
        <v>0</v>
      </c>
      <c r="M44" s="2" t="str">
        <f t="shared" si="1"/>
        <v>MC</v>
      </c>
      <c r="N44" s="6">
        <f t="shared" si="2"/>
        <v>130.61000000000001</v>
      </c>
      <c r="O44" s="7">
        <f t="shared" si="11"/>
        <v>0</v>
      </c>
      <c r="P44" s="13">
        <f t="shared" si="6"/>
        <v>0</v>
      </c>
    </row>
    <row r="45" spans="1:17" x14ac:dyDescent="0.25">
      <c r="A45" s="23" t="s">
        <v>66</v>
      </c>
      <c r="B45" s="27">
        <f>VLOOKUP($B$5,GEOMETRIA,HLOOKUP($A45,CNR!$A$1:$AX$2,2,FALSE),FALSE)</f>
        <v>2</v>
      </c>
      <c r="D45" s="58" t="s">
        <v>114</v>
      </c>
      <c r="E45" s="2" t="str">
        <f>STIMA!E45</f>
        <v>B.05.030</v>
      </c>
      <c r="F45" s="3" t="str">
        <f t="shared" si="0"/>
        <v>ACCIAI E STRUTTURE IN ACCIAIO - IN BARRE TONDE B450C BARRE AD ADERENZA MIGLIORATA</v>
      </c>
      <c r="G45" s="2" t="str">
        <f>STIMA!G45</f>
        <v>CORPO</v>
      </c>
      <c r="H45" s="2" t="str">
        <f>STIMA!H45</f>
        <v>OPERE IN CLS (ESCLUSE FONDAZIONI INDIRETTE)</v>
      </c>
      <c r="I45" s="48" t="s">
        <v>85</v>
      </c>
      <c r="J45" s="50"/>
      <c r="K45" s="60">
        <f>IF(B12&gt;0,50,0)</f>
        <v>0</v>
      </c>
      <c r="L45" s="5">
        <f>L44*K45</f>
        <v>0</v>
      </c>
      <c r="M45" s="2" t="str">
        <f t="shared" si="1"/>
        <v>kG</v>
      </c>
      <c r="N45" s="6">
        <f t="shared" si="2"/>
        <v>1.26</v>
      </c>
      <c r="O45" s="7">
        <f t="shared" si="11"/>
        <v>0</v>
      </c>
      <c r="P45" s="13">
        <f t="shared" si="6"/>
        <v>0</v>
      </c>
    </row>
    <row r="46" spans="1:17" x14ac:dyDescent="0.25">
      <c r="A46" s="26" t="s">
        <v>65</v>
      </c>
      <c r="B46" s="27">
        <f>VLOOKUP($B$5,GEOMETRIA,HLOOKUP($A46,CNR!$A$1:$AX$2,2,FALSE),FALSE)</f>
        <v>4</v>
      </c>
      <c r="D46" s="58" t="s">
        <v>115</v>
      </c>
      <c r="E46" s="2" t="str">
        <f>STIMA!E46</f>
        <v>B.04.001</v>
      </c>
      <c r="F46" s="3" t="str">
        <f t="shared" si="0"/>
        <v>CASSEFORME PIANE ORIZZONTALI O VERTICALI PER CONGLOMERATI CEMENTIZI</v>
      </c>
      <c r="G46" s="2" t="str">
        <f>STIMA!G46</f>
        <v>CORPO</v>
      </c>
      <c r="H46" s="2" t="str">
        <f>STIMA!H46</f>
        <v>OPERE IN CLS (ESCLUSE FONDAZIONI INDIRETTE)</v>
      </c>
      <c r="I46" s="4">
        <f>IF(B12&gt;0,$B$7,0)</f>
        <v>0</v>
      </c>
      <c r="J46" s="5">
        <f>IF(B12&gt;0,2*0.3,0)</f>
        <v>0</v>
      </c>
      <c r="K46" s="22"/>
      <c r="L46" s="5">
        <f>I46*J46</f>
        <v>0</v>
      </c>
      <c r="M46" s="2" t="str">
        <f t="shared" si="1"/>
        <v>MQ</v>
      </c>
      <c r="N46" s="6">
        <f t="shared" si="2"/>
        <v>28.88</v>
      </c>
      <c r="O46" s="7">
        <f t="shared" si="11"/>
        <v>0</v>
      </c>
      <c r="P46" s="13">
        <f t="shared" si="6"/>
        <v>0</v>
      </c>
    </row>
    <row r="47" spans="1:17" x14ac:dyDescent="0.25">
      <c r="A47" s="1" t="s">
        <v>124</v>
      </c>
      <c r="B47" s="27">
        <f>VLOOKUP($B$5,GEOMETRIA,HLOOKUP($A47,CNR!$A$1:$AX$2,2,FALSE),FALSE)</f>
        <v>0</v>
      </c>
      <c r="D47" s="2" t="s">
        <v>70</v>
      </c>
      <c r="E47" s="2"/>
      <c r="F47" s="3" t="str">
        <f t="shared" si="0"/>
        <v/>
      </c>
      <c r="G47" s="2"/>
      <c r="H47" s="2"/>
      <c r="I47" s="4">
        <f>IF(B35=1,$B$7,0)</f>
        <v>1</v>
      </c>
      <c r="J47" s="5">
        <f>IF(B3&gt;0,(2*B10+B6+2*B12+B15+((B3+B11)*B16)*2+(IF(B3&gt;B19,2*B18,0))+2*B20+6*B21+2*B22+B9),B6+2*B10+2*B12+B15+(K15+K16)*2*B17+IF(B29-B3&gt;B19,2*B18,0)+2*B20+6*B21+2*B22+B9)</f>
        <v>55.84</v>
      </c>
      <c r="K47" s="12"/>
      <c r="L47" s="5">
        <f>I47*J47</f>
        <v>55.84</v>
      </c>
      <c r="M47" s="2" t="s">
        <v>35</v>
      </c>
      <c r="N47" s="6">
        <v>15</v>
      </c>
      <c r="O47" s="7">
        <f t="shared" si="11"/>
        <v>837.6</v>
      </c>
      <c r="P47" s="13">
        <f t="shared" si="6"/>
        <v>0.22748146607180295</v>
      </c>
    </row>
    <row r="48" spans="1:17" x14ac:dyDescent="0.25">
      <c r="A48" s="1" t="s">
        <v>150</v>
      </c>
      <c r="B48" s="27">
        <f>VLOOKUP($B$5,GEOMETRIA,HLOOKUP($A48,CNR!$A$1:$AX$2,2,FALSE),FALSE)</f>
        <v>0</v>
      </c>
      <c r="D48" s="58" t="s">
        <v>126</v>
      </c>
      <c r="E48" s="2" t="str">
        <f>STIMA!E48</f>
        <v>G.02.025.b</v>
      </c>
      <c r="F48" s="3" t="str">
        <f>IF(E48="","",VLOOKUP(E48,EPU,2,FALSE))</f>
        <v>- Laterale</v>
      </c>
      <c r="G48" s="2" t="str">
        <f>STIMA!G48</f>
        <v>CORPO</v>
      </c>
      <c r="H48" s="2" t="str">
        <f>STIMA!H48</f>
        <v xml:space="preserve">BARRIERE DI SICUREZZA </v>
      </c>
      <c r="I48" s="4">
        <f>IF(B49&gt;0,$B$7,0)</f>
        <v>0</v>
      </c>
      <c r="J48" s="5">
        <f>B47</f>
        <v>0</v>
      </c>
      <c r="K48" s="60"/>
      <c r="L48" s="5">
        <f>I48*J48</f>
        <v>0</v>
      </c>
      <c r="M48" s="2" t="str">
        <f>IF(E48="","",VLOOKUP(E48,EPU,3,FALSE))</f>
        <v>ML</v>
      </c>
      <c r="N48" s="6">
        <f>IF(E48="","",VLOOKUP(E48,EPU,4,FALSE))</f>
        <v>10.14</v>
      </c>
      <c r="O48" s="7">
        <f>L48*N48</f>
        <v>0</v>
      </c>
      <c r="P48" s="13">
        <f t="shared" si="6"/>
        <v>0</v>
      </c>
    </row>
    <row r="49" spans="1:16" x14ac:dyDescent="0.25">
      <c r="A49" s="1" t="s">
        <v>126</v>
      </c>
      <c r="B49" s="27">
        <f>VLOOKUP($B$5,GEOMETRIA,HLOOKUP($A49,CNR!$A$1:$AX$2,2,FALSE),FALSE)</f>
        <v>0</v>
      </c>
      <c r="D49" s="58" t="s">
        <v>125</v>
      </c>
      <c r="E49" s="2" t="str">
        <f>STIMA!E49</f>
        <v>A.02.001.e</v>
      </c>
      <c r="F49" s="3" t="str">
        <f>IF(E49="","",VLOOKUP(E49,EPU,2,FALSE))</f>
        <v>- Scarpate per ammorsamento nuovi rilevati</v>
      </c>
      <c r="G49" s="2" t="str">
        <f>STIMA!G49</f>
        <v>MISURA</v>
      </c>
      <c r="H49" s="2" t="str">
        <f>STIMA!H49</f>
        <v>BONIFICHE</v>
      </c>
      <c r="I49" s="4">
        <f>IF(B47&gt;0,$B$7,0)</f>
        <v>0</v>
      </c>
      <c r="J49" s="5">
        <f>IF(B47&gt;0,ABS(B3)/COS(ATAN(B16))*B47,0)</f>
        <v>0</v>
      </c>
      <c r="K49" s="60"/>
      <c r="L49" s="5">
        <f>I49*J49</f>
        <v>0</v>
      </c>
      <c r="M49" s="2" t="str">
        <f>IF(E49="","",VLOOKUP(E49,EPU,3,FALSE))</f>
        <v>MQ</v>
      </c>
      <c r="N49" s="6">
        <f>IF(E49="","",VLOOKUP(E49,EPU,4,FALSE))</f>
        <v>12.87</v>
      </c>
      <c r="O49" s="7">
        <f>L49*N49</f>
        <v>0</v>
      </c>
      <c r="P49" s="13">
        <f t="shared" si="6"/>
        <v>0</v>
      </c>
    </row>
    <row r="50" spans="1:16" x14ac:dyDescent="0.25">
      <c r="D50" s="58" t="s">
        <v>151</v>
      </c>
      <c r="E50" s="2" t="str">
        <f>STIMA!E50</f>
        <v>D.01.060</v>
      </c>
      <c r="F50" s="3" t="str">
        <f>IF(E50="","",VLOOKUP(E50,EPU,2,FALSE))</f>
        <v>TAGLIO DELLA PAVIMENTAZIONE IN CONGLOMERATO BITUMINOSO SU IMPALCATI</v>
      </c>
      <c r="G50" s="2" t="str">
        <f>STIMA!G50</f>
        <v>MISURA</v>
      </c>
      <c r="H50" s="2" t="str">
        <f>STIMA!H50</f>
        <v>DEMOLIZIONI</v>
      </c>
      <c r="I50" s="4">
        <f>IF(B47&gt;0,$B$7,0)</f>
        <v>0</v>
      </c>
      <c r="J50" s="5">
        <f>B47</f>
        <v>0</v>
      </c>
      <c r="K50" s="60"/>
      <c r="L50" s="5">
        <f>I50*J50</f>
        <v>0</v>
      </c>
      <c r="M50" s="2" t="str">
        <f>IF(E50="","",VLOOKUP(E50,EPU,3,FALSE))</f>
        <v>ML</v>
      </c>
      <c r="N50" s="6">
        <f>IF(E50="","",VLOOKUP(E50,EPU,4,FALSE))</f>
        <v>1.63</v>
      </c>
      <c r="O50" s="7">
        <f>L50*N50</f>
        <v>0</v>
      </c>
      <c r="P50" s="13">
        <f t="shared" si="6"/>
        <v>0</v>
      </c>
    </row>
    <row r="51" spans="1:16" x14ac:dyDescent="0.25">
      <c r="D51" s="58" t="s">
        <v>152</v>
      </c>
      <c r="E51" s="2" t="str">
        <f>STIMA!E51</f>
        <v>D.01.065</v>
      </c>
      <c r="F51" s="3" t="str">
        <f>IF(E51="","",VLOOKUP(E51,EPU,2,FALSE))</f>
        <v>SCARIFICA E/O DEMOLIZIONE PAVIMENTAZIONE SU IMPALCATI DI OPERE D'ARTE</v>
      </c>
      <c r="G51" s="2" t="str">
        <f>STIMA!G51</f>
        <v>MISURA</v>
      </c>
      <c r="H51" s="2" t="str">
        <f>STIMA!H51</f>
        <v>DEMOLIZIONI</v>
      </c>
      <c r="I51" s="4">
        <f>IF(B47&gt;0,$B$7,0)</f>
        <v>0</v>
      </c>
      <c r="J51" s="5">
        <f>B48*B47</f>
        <v>0</v>
      </c>
      <c r="K51" s="60">
        <f>B29*100</f>
        <v>67</v>
      </c>
      <c r="L51" s="5">
        <f>I51*J51*K51</f>
        <v>0</v>
      </c>
      <c r="M51" s="2" t="str">
        <f>IF(E51="","",VLOOKUP(E51,EPU,3,FALSE))</f>
        <v>MQxCM</v>
      </c>
      <c r="N51" s="6">
        <f>IF(E51="","",VLOOKUP(E51,EPU,4,FALSE))</f>
        <v>0.55000000000000004</v>
      </c>
      <c r="O51" s="7">
        <f>L51*N51</f>
        <v>0</v>
      </c>
      <c r="P51" s="13">
        <f t="shared" si="6"/>
        <v>0</v>
      </c>
    </row>
    <row r="52" spans="1:16" x14ac:dyDescent="0.25">
      <c r="D52" s="58" t="s">
        <v>153</v>
      </c>
      <c r="E52" s="2" t="str">
        <f>STIMA!E52</f>
        <v>D.01.052</v>
      </c>
      <c r="F52" s="3" t="str">
        <f>IF(E52="","",VLOOKUP(E52,EPU,2,FALSE))</f>
        <v>FRESATURA DI STRATI DI PAVIMENTAZIONE IN CONGLOMERATO BITUMINOSO</v>
      </c>
      <c r="G52" s="2" t="str">
        <f>STIMA!G52</f>
        <v>MISURA</v>
      </c>
      <c r="H52" s="2" t="str">
        <f>STIMA!H52</f>
        <v>DEMOLIZIONI</v>
      </c>
      <c r="I52" s="4">
        <f>IF(B47&gt;0,$B$7,0)</f>
        <v>0</v>
      </c>
      <c r="J52" s="5">
        <f>B48*B47</f>
        <v>0</v>
      </c>
      <c r="K52" s="60">
        <f>(MAX(B27:B28)+B26)*100</f>
        <v>10</v>
      </c>
      <c r="L52" s="5">
        <f>I52*J52*K52</f>
        <v>0</v>
      </c>
      <c r="M52" s="2" t="str">
        <f>IF(E52="","",VLOOKUP(E52,EPU,3,FALSE))</f>
        <v>MQxCM</v>
      </c>
      <c r="N52" s="6">
        <f>IF(E52="","",VLOOKUP(E52,EPU,4,FALSE))</f>
        <v>0.44</v>
      </c>
      <c r="O52" s="7">
        <f>L52*N52</f>
        <v>0</v>
      </c>
      <c r="P52" s="13">
        <f t="shared" si="6"/>
        <v>0</v>
      </c>
    </row>
    <row r="60" spans="1:16" ht="15.75" thickBot="1" x14ac:dyDescent="0.3"/>
    <row r="61" spans="1:16" ht="16.5" thickBot="1" x14ac:dyDescent="0.3">
      <c r="O61" s="61">
        <f>SUM(O2:O60)</f>
        <v>3682.0582110000005</v>
      </c>
      <c r="P61" s="62">
        <f>SUM(P2:P48)</f>
        <v>0.99999999999999989</v>
      </c>
    </row>
    <row r="62" spans="1:16" x14ac:dyDescent="0.25">
      <c r="P62" s="62">
        <f>MAX(P2:P47)</f>
        <v>0.27433440133627485</v>
      </c>
    </row>
    <row r="63" spans="1:16" x14ac:dyDescent="0.25">
      <c r="P63" s="63">
        <v>0.2</v>
      </c>
    </row>
    <row r="64" spans="1:16" x14ac:dyDescent="0.25">
      <c r="P64" s="63">
        <v>0.05</v>
      </c>
    </row>
    <row r="65533" spans="7:7" x14ac:dyDescent="0.25">
      <c r="G65533" s="64"/>
    </row>
  </sheetData>
  <dataValidations count="4">
    <dataValidation type="list" allowBlank="1" showInputMessage="1" showErrorMessage="1" sqref="B5">
      <formula1>TIPO</formula1>
    </dataValidation>
    <dataValidation type="list" allowBlank="1" showInputMessage="1" showErrorMessage="1" sqref="G65533:G65536 G2:G52">
      <formula1>CM</formula1>
    </dataValidation>
    <dataValidation type="list" allowBlank="1" showInputMessage="1" showErrorMessage="1" sqref="H2:H52">
      <formula1>CAT</formula1>
    </dataValidation>
    <dataValidation type="list" allowBlank="1" showInputMessage="1" showErrorMessage="1" sqref="E2:E52">
      <formula1>CODICE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5533"/>
  <sheetViews>
    <sheetView zoomScale="90" zoomScaleNormal="90" workbookViewId="0">
      <pane ySplit="1" topLeftCell="A2" activePane="bottomLeft" state="frozen"/>
      <selection activeCell="G47" sqref="G47:H47"/>
      <selection pane="bottomLeft" activeCell="O34" sqref="O34:O35"/>
    </sheetView>
  </sheetViews>
  <sheetFormatPr defaultRowHeight="15" x14ac:dyDescent="0.25"/>
  <cols>
    <col min="1" max="1" width="23.5703125" style="1" customWidth="1"/>
    <col min="2" max="2" width="16.28515625" style="1" customWidth="1"/>
    <col min="3" max="3" width="3" style="1" customWidth="1"/>
    <col min="4" max="4" width="26" style="1" customWidth="1"/>
    <col min="5" max="5" width="12.140625" style="1" customWidth="1"/>
    <col min="6" max="7" width="2.5703125" style="1" customWidth="1"/>
    <col min="8" max="8" width="2" style="1" customWidth="1"/>
    <col min="9" max="9" width="6.7109375" style="1" customWidth="1"/>
    <col min="10" max="10" width="7.5703125" style="1" customWidth="1"/>
    <col min="11" max="11" width="6" style="1" customWidth="1"/>
    <col min="12" max="12" width="11" style="1" customWidth="1"/>
    <col min="13" max="13" width="9.140625" style="1" customWidth="1"/>
    <col min="14" max="14" width="10" style="1" customWidth="1"/>
    <col min="15" max="15" width="17.5703125" style="1" customWidth="1"/>
    <col min="16" max="16" width="9.140625" style="1" customWidth="1"/>
    <col min="17" max="17" width="6.28515625" style="1" customWidth="1"/>
    <col min="20" max="21" width="9.140625" style="1"/>
    <col min="22" max="22" width="13.7109375" style="1" customWidth="1"/>
    <col min="23" max="16384" width="9.140625" style="1"/>
  </cols>
  <sheetData>
    <row r="1" spans="1:29" ht="15.75" thickBot="1" x14ac:dyDescent="0.3">
      <c r="A1" s="73"/>
      <c r="B1" s="74"/>
      <c r="D1" s="70" t="s">
        <v>32</v>
      </c>
      <c r="E1" s="70" t="s">
        <v>0</v>
      </c>
      <c r="F1" s="70" t="s">
        <v>1</v>
      </c>
      <c r="G1" s="70" t="s">
        <v>6</v>
      </c>
      <c r="H1" s="70" t="s">
        <v>5</v>
      </c>
      <c r="I1" s="70" t="s">
        <v>2</v>
      </c>
      <c r="J1" s="70" t="s">
        <v>3</v>
      </c>
      <c r="K1" s="70" t="s">
        <v>4</v>
      </c>
      <c r="L1" s="70" t="s">
        <v>40</v>
      </c>
      <c r="M1" s="70" t="s">
        <v>41</v>
      </c>
      <c r="N1" s="70" t="s">
        <v>34</v>
      </c>
      <c r="O1" s="70" t="s">
        <v>42</v>
      </c>
      <c r="P1" s="71" t="s">
        <v>37</v>
      </c>
      <c r="Q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6.5" thickBot="1" x14ac:dyDescent="0.3">
      <c r="A2" s="75" t="s">
        <v>102</v>
      </c>
      <c r="B2" s="10">
        <f>O61</f>
        <v>3504.7482110000001</v>
      </c>
      <c r="D2" s="2" t="s">
        <v>56</v>
      </c>
      <c r="E2" s="2" t="str">
        <f>STIMA!E2</f>
        <v>A.02.001.f</v>
      </c>
      <c r="F2" s="3" t="str">
        <f t="shared" ref="F2:F47" si="0">IF(E2="","",VLOOKUP(E2,EPU,2,FALSE))</f>
        <v>- Dei rilevati con materiale da cava A1/A3 - Profondità cm 30</v>
      </c>
      <c r="G2" s="2" t="str">
        <f>STIMA!G2</f>
        <v>CORPO</v>
      </c>
      <c r="H2" s="2" t="str">
        <f>STIMA!H2</f>
        <v xml:space="preserve">MOVIMENTI DI MATERIE </v>
      </c>
      <c r="I2" s="4">
        <f>$B$7</f>
        <v>1</v>
      </c>
      <c r="J2" s="5">
        <f>IF(B47&gt;0,B6,IF(B3&gt;0,(B6+2*B10+((B3+B11)*B16-B30/COS(ATAN(B16)))*2+(IF(B3&gt;B19,2*B18,0)))+B15+2*B12,0))</f>
        <v>0</v>
      </c>
      <c r="K2" s="22"/>
      <c r="L2" s="5">
        <f>I2*J2</f>
        <v>0</v>
      </c>
      <c r="M2" s="2" t="str">
        <f t="shared" ref="M2:M46" si="1">IF(E2="","",VLOOKUP(E2,EPU,3,FALSE))</f>
        <v>MQ</v>
      </c>
      <c r="N2" s="6">
        <f t="shared" ref="N2:N46" si="2">IF(E2="","",VLOOKUP(E2,EPU,4,FALSE))</f>
        <v>5.82</v>
      </c>
      <c r="O2" s="7">
        <f t="shared" ref="O2:O9" si="3">L2*N2</f>
        <v>0</v>
      </c>
      <c r="P2" s="8">
        <f t="shared" ref="P2:P9" si="4">O2/$O$61</f>
        <v>0</v>
      </c>
    </row>
    <row r="3" spans="1:29" ht="15.75" thickBot="1" x14ac:dyDescent="0.3">
      <c r="A3" s="75" t="s">
        <v>110</v>
      </c>
      <c r="B3" s="14">
        <f>STIMA!V21</f>
        <v>-6</v>
      </c>
      <c r="D3" s="2" t="s">
        <v>74</v>
      </c>
      <c r="E3" s="2" t="str">
        <f>STIMA!E3</f>
        <v>A.02.020.b</v>
      </c>
      <c r="F3" s="3" t="str">
        <f t="shared" si="0"/>
        <v>- Con uso di calce</v>
      </c>
      <c r="G3" s="2" t="str">
        <f>STIMA!G3</f>
        <v>CORPO</v>
      </c>
      <c r="H3" s="2" t="str">
        <f>STIMA!H3</f>
        <v xml:space="preserve">MOVIMENTI DI MATERIE </v>
      </c>
      <c r="I3" s="4">
        <f>IF(B34=1,$B$7,0)</f>
        <v>1</v>
      </c>
      <c r="J3" s="5">
        <f>IF(B47&gt;0,B6,IF(B3&gt;0,(B6+2*B10+((B3+B11)*B16-B30/COS(ATAN(B16)))*2+(IF(B3&gt;B19,2*B18,0)))+B15+B12,B6+2*B10+2*B12+B15))</f>
        <v>22</v>
      </c>
      <c r="K3" s="60">
        <v>0.3</v>
      </c>
      <c r="L3" s="5">
        <f>I3*J3*K3</f>
        <v>6.6</v>
      </c>
      <c r="M3" s="2" t="str">
        <f t="shared" si="1"/>
        <v>MC</v>
      </c>
      <c r="N3" s="6">
        <f t="shared" si="2"/>
        <v>5.9</v>
      </c>
      <c r="O3" s="7">
        <f t="shared" si="3"/>
        <v>38.94</v>
      </c>
      <c r="P3" s="13">
        <f t="shared" si="4"/>
        <v>1.1110641237445516E-2</v>
      </c>
    </row>
    <row r="4" spans="1:29" ht="15.75" thickBot="1" x14ac:dyDescent="0.3">
      <c r="A4" s="75" t="s">
        <v>109</v>
      </c>
      <c r="B4" s="14">
        <v>1</v>
      </c>
      <c r="D4" s="2" t="s">
        <v>71</v>
      </c>
      <c r="E4" s="2" t="str">
        <f>STIMA!E4</f>
        <v>A.01.001</v>
      </c>
      <c r="F4" s="3" t="str">
        <f t="shared" si="0"/>
        <v>SCAVO DI SBANCAMENTO IN MATERIE DI QUALSIASI NATURA</v>
      </c>
      <c r="G4" s="2" t="str">
        <f>STIMA!G4</f>
        <v>MISURA</v>
      </c>
      <c r="H4" s="2" t="str">
        <f>STIMA!H4</f>
        <v>BONIFICHE</v>
      </c>
      <c r="I4" s="4">
        <f>$B$7</f>
        <v>1</v>
      </c>
      <c r="J4" s="5">
        <f>J3</f>
        <v>22</v>
      </c>
      <c r="K4" s="5">
        <f>B32</f>
        <v>0.5</v>
      </c>
      <c r="L4" s="5">
        <f>I4*J4*K4</f>
        <v>11</v>
      </c>
      <c r="M4" s="2" t="str">
        <f t="shared" si="1"/>
        <v>MC</v>
      </c>
      <c r="N4" s="6">
        <f t="shared" si="2"/>
        <v>3.65</v>
      </c>
      <c r="O4" s="7">
        <f t="shared" si="3"/>
        <v>40.15</v>
      </c>
      <c r="P4" s="13">
        <f t="shared" si="4"/>
        <v>1.1455887151603427E-2</v>
      </c>
    </row>
    <row r="5" spans="1:29" ht="15.75" thickBot="1" x14ac:dyDescent="0.3">
      <c r="A5" s="17" t="s">
        <v>90</v>
      </c>
      <c r="B5" s="18" t="str">
        <f>STIMA!$B$5</f>
        <v>B.1</v>
      </c>
      <c r="D5" s="2" t="s">
        <v>72</v>
      </c>
      <c r="E5" s="2" t="str">
        <f>STIMA!E5</f>
        <v>A.02.003</v>
      </c>
      <c r="F5" s="3" t="str">
        <f t="shared" si="0"/>
        <v>FORNITURA MATERIALI PER RILEVATI DA CAVE CON DISTANZA &lt; 5 KM</v>
      </c>
      <c r="G5" s="2" t="str">
        <f>STIMA!G5</f>
        <v>MISURA</v>
      </c>
      <c r="H5" s="2" t="str">
        <f>STIMA!H5</f>
        <v>BONIFICHE</v>
      </c>
      <c r="I5" s="4">
        <f>$B$7</f>
        <v>1</v>
      </c>
      <c r="J5" s="5">
        <f>J4</f>
        <v>22</v>
      </c>
      <c r="K5" s="5">
        <f>K4</f>
        <v>0.5</v>
      </c>
      <c r="L5" s="5">
        <f>I5*J5*K5</f>
        <v>11</v>
      </c>
      <c r="M5" s="2" t="str">
        <f t="shared" si="1"/>
        <v>MC</v>
      </c>
      <c r="N5" s="6">
        <f t="shared" si="2"/>
        <v>15.83</v>
      </c>
      <c r="O5" s="7">
        <f t="shared" si="3"/>
        <v>174.13</v>
      </c>
      <c r="P5" s="13">
        <f t="shared" si="4"/>
        <v>4.9684025646543083E-2</v>
      </c>
    </row>
    <row r="6" spans="1:29" ht="15.75" thickBot="1" x14ac:dyDescent="0.3">
      <c r="A6" s="75" t="s">
        <v>97</v>
      </c>
      <c r="B6" s="19">
        <f>VLOOKUP($B$5,GEOMETRIA,HLOOKUP($A6,CNR!$A$1:$AX$2,2,FALSE),FALSE)</f>
        <v>19.5</v>
      </c>
      <c r="D6" s="2" t="s">
        <v>73</v>
      </c>
      <c r="E6" s="2" t="str">
        <f>STIMA!E6</f>
        <v>A.02.007.a</v>
      </c>
      <c r="F6" s="3" t="str">
        <f t="shared" si="0"/>
        <v>- Appartenenti ai gruppi A1, A2-4, A2-5, A3</v>
      </c>
      <c r="G6" s="2" t="str">
        <f>STIMA!G6</f>
        <v>MISURA</v>
      </c>
      <c r="H6" s="2" t="str">
        <f>STIMA!H6</f>
        <v>BONIFICHE</v>
      </c>
      <c r="I6" s="4">
        <f>$B$7</f>
        <v>1</v>
      </c>
      <c r="J6" s="5">
        <f>J5</f>
        <v>22</v>
      </c>
      <c r="K6" s="5">
        <f>K5</f>
        <v>0.5</v>
      </c>
      <c r="L6" s="5">
        <f>I6*J6*K6</f>
        <v>11</v>
      </c>
      <c r="M6" s="2" t="str">
        <f t="shared" si="1"/>
        <v>MC</v>
      </c>
      <c r="N6" s="6">
        <f t="shared" si="2"/>
        <v>1.7</v>
      </c>
      <c r="O6" s="7">
        <f t="shared" si="3"/>
        <v>18.7</v>
      </c>
      <c r="P6" s="13">
        <f t="shared" si="4"/>
        <v>5.3356186733495414E-3</v>
      </c>
    </row>
    <row r="7" spans="1:29" ht="15.75" thickBot="1" x14ac:dyDescent="0.3">
      <c r="A7" s="75" t="s">
        <v>116</v>
      </c>
      <c r="B7" s="21">
        <f>IF(B13=0,B4,(B13/2-B6/2)*6.28+B14*B13/2*0.75)</f>
        <v>1</v>
      </c>
      <c r="D7" s="2" t="s">
        <v>79</v>
      </c>
      <c r="E7" s="2" t="str">
        <f>STIMA!E7</f>
        <v>A.02.002.a</v>
      </c>
      <c r="F7" s="3" t="str">
        <f t="shared" si="0"/>
        <v>- Su terreni appartenenti ai gruppi A.1, A.2-4, A.2-5, A.3</v>
      </c>
      <c r="G7" s="2" t="str">
        <f>STIMA!G7</f>
        <v>CORPO</v>
      </c>
      <c r="H7" s="2" t="str">
        <f>STIMA!H7</f>
        <v xml:space="preserve">MOVIMENTI DI MATERIE </v>
      </c>
      <c r="I7" s="4">
        <f>$B$7</f>
        <v>1</v>
      </c>
      <c r="J7" s="5">
        <f>J2</f>
        <v>0</v>
      </c>
      <c r="K7" s="20"/>
      <c r="L7" s="5">
        <f>I7*J7</f>
        <v>0</v>
      </c>
      <c r="M7" s="2" t="str">
        <f t="shared" si="1"/>
        <v>MQ</v>
      </c>
      <c r="N7" s="6">
        <f t="shared" si="2"/>
        <v>0.43</v>
      </c>
      <c r="O7" s="7">
        <f t="shared" si="3"/>
        <v>0</v>
      </c>
      <c r="P7" s="13">
        <f t="shared" si="4"/>
        <v>0</v>
      </c>
    </row>
    <row r="8" spans="1:29" x14ac:dyDescent="0.25">
      <c r="A8" s="23" t="s">
        <v>96</v>
      </c>
      <c r="B8" s="24">
        <f>VLOOKUP($B$5,GEOMETRIA,HLOOKUP($A8,CNR!$A$1:$AX$2,2,FALSE),FALSE)</f>
        <v>2</v>
      </c>
      <c r="D8" s="2" t="s">
        <v>78</v>
      </c>
      <c r="E8" s="2" t="str">
        <f>STIMA!E8</f>
        <v>A.02.002.b</v>
      </c>
      <c r="F8" s="3" t="str">
        <f t="shared" si="0"/>
        <v>- Su terreni appartenenti ai gruppi A.4, A.2-6, A.2-7, A.5</v>
      </c>
      <c r="G8" s="2" t="str">
        <f>STIMA!G8</f>
        <v>CORPO</v>
      </c>
      <c r="H8" s="2" t="str">
        <f>STIMA!H8</f>
        <v xml:space="preserve">MOVIMENTI DI MATERIE </v>
      </c>
      <c r="I8" s="4">
        <f>$B$7</f>
        <v>1</v>
      </c>
      <c r="J8" s="5">
        <f>IF(B47&gt;0,B6,IF(B3&gt;0,0,B6+2*B10+2*B12+B15))</f>
        <v>22</v>
      </c>
      <c r="K8" s="22"/>
      <c r="L8" s="5">
        <f>I8*J8</f>
        <v>22</v>
      </c>
      <c r="M8" s="2" t="str">
        <f t="shared" si="1"/>
        <v>MQ</v>
      </c>
      <c r="N8" s="6">
        <f t="shared" si="2"/>
        <v>0.87</v>
      </c>
      <c r="O8" s="7">
        <f t="shared" si="3"/>
        <v>19.14</v>
      </c>
      <c r="P8" s="13">
        <f t="shared" si="4"/>
        <v>5.4611626421342367E-3</v>
      </c>
    </row>
    <row r="9" spans="1:29" x14ac:dyDescent="0.25">
      <c r="A9" s="26" t="s">
        <v>89</v>
      </c>
      <c r="B9" s="27">
        <f>VLOOKUP($B$5,GEOMETRIA,HLOOKUP($A9,CNR!$A$1:$AX$2,2,FALSE),FALSE)</f>
        <v>2.5</v>
      </c>
      <c r="D9" s="2" t="s">
        <v>58</v>
      </c>
      <c r="E9" s="2" t="str">
        <f>STIMA!E9</f>
        <v>E.01.031.b</v>
      </c>
      <c r="F9" s="3" t="str">
        <f t="shared" si="0"/>
        <v>- Resistenza a trazione(*) UNI EN ISO 10319 (kN/m)&gt;35 (kN/m)</v>
      </c>
      <c r="G9" s="2" t="str">
        <f>STIMA!G9</f>
        <v>CORPO</v>
      </c>
      <c r="H9" s="2" t="str">
        <f>STIMA!H9</f>
        <v xml:space="preserve">MOVIMENTI DI MATERIE </v>
      </c>
      <c r="I9" s="4">
        <f>IF(B33=1,$B$7,0)</f>
        <v>1</v>
      </c>
      <c r="J9" s="25">
        <f>IF(B3&gt;0,(B6+2*B10+((B3+B11)*B16-B30/COS(ATAN(B16)))*2+(IF(B3&gt;B19,2*B18,0))+2*(B31+B32+0.5))+2*B12+B15,B6+2*B10+2*B12+B15+2*(B31+B32+0.5))</f>
        <v>24.6</v>
      </c>
      <c r="K9" s="12"/>
      <c r="L9" s="5">
        <f>I9*J9</f>
        <v>24.6</v>
      </c>
      <c r="M9" s="2" t="str">
        <f t="shared" si="1"/>
        <v>MQ</v>
      </c>
      <c r="N9" s="6">
        <f t="shared" si="2"/>
        <v>1.63</v>
      </c>
      <c r="O9" s="7">
        <f t="shared" si="3"/>
        <v>40.097999999999999</v>
      </c>
      <c r="P9" s="13">
        <f t="shared" si="4"/>
        <v>1.144105013711069E-2</v>
      </c>
    </row>
    <row r="10" spans="1:29" x14ac:dyDescent="0.25">
      <c r="A10" s="15" t="s">
        <v>44</v>
      </c>
      <c r="B10" s="27">
        <f>VLOOKUP($B$5,GEOMETRIA,HLOOKUP($A10,CNR!$A$1:$AX$2,2,FALSE),FALSE)</f>
        <v>1.25</v>
      </c>
      <c r="D10" s="2" t="s">
        <v>68</v>
      </c>
      <c r="E10" s="2"/>
      <c r="F10" s="29" t="str">
        <f t="shared" si="0"/>
        <v/>
      </c>
      <c r="G10" s="2"/>
      <c r="H10" s="2"/>
      <c r="I10" s="4">
        <f>$B$7</f>
        <v>1</v>
      </c>
      <c r="J10" s="5">
        <f>IF(B47&gt;0,B6+B10,IF(B3&gt;0,(B6+2*B10+2*B12+B15+B9+((B29+B11+(B3-B29-(IF((B3-B29)&gt;B19,B19,0)))/2)*B16-B30/COS(ATAN(B16)))*2),0))</f>
        <v>0</v>
      </c>
      <c r="K10" s="5">
        <f>IF(B3&gt;0,(IF(B3-B29&gt;B19,B3-B29-B19,B3-B29)),0)</f>
        <v>0</v>
      </c>
      <c r="L10" s="5">
        <f>I10*J10*K10</f>
        <v>0</v>
      </c>
      <c r="M10" s="28" t="str">
        <f t="shared" si="1"/>
        <v/>
      </c>
      <c r="N10" s="32" t="str">
        <f t="shared" si="2"/>
        <v/>
      </c>
      <c r="O10" s="33"/>
      <c r="P10" s="34"/>
    </row>
    <row r="11" spans="1:29" x14ac:dyDescent="0.25">
      <c r="A11" s="15" t="s">
        <v>81</v>
      </c>
      <c r="B11" s="27">
        <f>VLOOKUP($B$5,GEOMETRIA,HLOOKUP($A11,CNR!$A$1:$AX$2,2,FALSE),FALSE)</f>
        <v>0.1</v>
      </c>
      <c r="D11" s="2" t="s">
        <v>68</v>
      </c>
      <c r="E11" s="2"/>
      <c r="F11" s="36" t="str">
        <f>IF(E11="","",VLOOKUP(E11,EPU,2,FALSE))</f>
        <v/>
      </c>
      <c r="G11" s="2"/>
      <c r="H11" s="2"/>
      <c r="I11" s="4">
        <f>$B$7</f>
        <v>1</v>
      </c>
      <c r="J11" s="25">
        <f>IF(B47&gt;0,B6+B10+B18,IF(B3-B29&gt;B19,(B6+2*B10+2*B12+B15+B9+2*B18+((B3+B11-B19/2)*B16-B30/COS(ATAN(B16)))*2),0))</f>
        <v>0</v>
      </c>
      <c r="K11" s="5">
        <f>IF(B3-B29&gt;B19,B19,0)</f>
        <v>0</v>
      </c>
      <c r="L11" s="5">
        <f>I11*J11*K11</f>
        <v>0</v>
      </c>
      <c r="M11" s="35" t="str">
        <f>IF(E11="","",VLOOKUP(E11,EPU,3,FALSE))</f>
        <v/>
      </c>
      <c r="N11" s="39" t="str">
        <f>IF(E11="","",VLOOKUP(E11,EPU,4,FALSE))</f>
        <v/>
      </c>
      <c r="O11" s="40"/>
      <c r="P11" s="41"/>
    </row>
    <row r="12" spans="1:29" x14ac:dyDescent="0.25">
      <c r="A12" s="26" t="s">
        <v>94</v>
      </c>
      <c r="B12" s="27">
        <f>VLOOKUP($B$5,GEOMETRIA,HLOOKUP($A12,CNR!$A$1:$AX$2,2,FALSE),FALSE)</f>
        <v>0</v>
      </c>
      <c r="D12" s="2" t="s">
        <v>68</v>
      </c>
      <c r="E12" s="2" t="str">
        <f>STIMA!E12</f>
        <v>A.02.003</v>
      </c>
      <c r="F12" s="3" t="str">
        <f>IF(E12="","",VLOOKUP(E12,EPU,2,FALSE))</f>
        <v>FORNITURA MATERIALI PER RILEVATI DA CAVE CON DISTANZA &lt; 5 KM</v>
      </c>
      <c r="G12" s="2" t="str">
        <f>STIMA!G12</f>
        <v>CORPO</v>
      </c>
      <c r="H12" s="2" t="str">
        <f>STIMA!H12</f>
        <v xml:space="preserve">MOVIMENTI DI MATERIE </v>
      </c>
      <c r="I12" s="42" t="s">
        <v>85</v>
      </c>
      <c r="J12" s="43"/>
      <c r="K12" s="44"/>
      <c r="L12" s="5">
        <f>L10+L11</f>
        <v>0</v>
      </c>
      <c r="M12" s="2" t="str">
        <f>IF(E12="","",VLOOKUP(E12,EPU,3,FALSE))</f>
        <v>MC</v>
      </c>
      <c r="N12" s="6">
        <f>IF(E12="","",VLOOKUP(E12,EPU,4,FALSE))</f>
        <v>15.83</v>
      </c>
      <c r="O12" s="7">
        <f>L12*N12</f>
        <v>0</v>
      </c>
      <c r="P12" s="13">
        <f>O12/$O$61</f>
        <v>0</v>
      </c>
    </row>
    <row r="13" spans="1:29" x14ac:dyDescent="0.25">
      <c r="A13" s="23" t="s">
        <v>104</v>
      </c>
      <c r="B13" s="27">
        <f>VLOOKUP($B$5,GEOMETRIA,HLOOKUP($A13,CNR!$A$1:$AX$2,2,FALSE),FALSE)</f>
        <v>0</v>
      </c>
      <c r="D13" s="2" t="s">
        <v>67</v>
      </c>
      <c r="E13" s="2" t="str">
        <f>STIMA!E13</f>
        <v>A.02.007.d</v>
      </c>
      <c r="F13" s="3" t="str">
        <f t="shared" si="0"/>
        <v>- Compresa configurazione delle scarpate e profilatura dei cigli</v>
      </c>
      <c r="G13" s="2" t="str">
        <f>STIMA!G13</f>
        <v>CORPO</v>
      </c>
      <c r="H13" s="2" t="str">
        <f>STIMA!H13</f>
        <v xml:space="preserve">MOVIMENTI DI MATERIE </v>
      </c>
      <c r="I13" s="45" t="s">
        <v>85</v>
      </c>
      <c r="J13" s="46"/>
      <c r="K13" s="47"/>
      <c r="L13" s="5">
        <f>L12</f>
        <v>0</v>
      </c>
      <c r="M13" s="2" t="str">
        <f t="shared" si="1"/>
        <v>MC</v>
      </c>
      <c r="N13" s="6">
        <f t="shared" si="2"/>
        <v>0.87</v>
      </c>
      <c r="O13" s="7">
        <f>L13*N13</f>
        <v>0</v>
      </c>
      <c r="P13" s="13">
        <f>O13/$O$61</f>
        <v>0</v>
      </c>
    </row>
    <row r="14" spans="1:29" x14ac:dyDescent="0.25">
      <c r="A14" s="23" t="s">
        <v>105</v>
      </c>
      <c r="B14" s="27">
        <f>VLOOKUP($B$5,GEOMETRIA,HLOOKUP($A14,CNR!$A$1:$AX$2,2,FALSE),FALSE)</f>
        <v>0</v>
      </c>
      <c r="D14" s="2" t="s">
        <v>60</v>
      </c>
      <c r="E14" s="2" t="str">
        <f>STIMA!E14</f>
        <v>A.01.004</v>
      </c>
      <c r="F14" s="3" t="str">
        <f>IF(E14="","",VLOOKUP(E14,EPU,2,FALSE))</f>
        <v>SCAVO A SEZIONE RISTRETTA PER TRINCEE E BONIFICHE</v>
      </c>
      <c r="G14" s="2" t="str">
        <f>STIMA!G14</f>
        <v>CORPO</v>
      </c>
      <c r="H14" s="2" t="str">
        <f>STIMA!H14</f>
        <v xml:space="preserve">MOVIMENTI DI MATERIE </v>
      </c>
      <c r="I14" s="4">
        <f>$B$7</f>
        <v>1</v>
      </c>
      <c r="J14" s="5">
        <f>2*(B21+B21)</f>
        <v>4</v>
      </c>
      <c r="K14" s="5">
        <f>B21</f>
        <v>1</v>
      </c>
      <c r="L14" s="5">
        <f>I14*J14*K14</f>
        <v>4</v>
      </c>
      <c r="M14" s="2" t="str">
        <f>IF(E14="","",VLOOKUP(E14,EPU,3,FALSE))</f>
        <v>MC</v>
      </c>
      <c r="N14" s="6">
        <f>IF(E14="","",VLOOKUP(E14,EPU,4,FALSE))</f>
        <v>11.13</v>
      </c>
      <c r="O14" s="7">
        <f>L14*N14</f>
        <v>44.52</v>
      </c>
      <c r="P14" s="13">
        <f>O14/$O$61</f>
        <v>1.2702767023396878E-2</v>
      </c>
    </row>
    <row r="15" spans="1:29" x14ac:dyDescent="0.25">
      <c r="A15" s="26" t="s">
        <v>95</v>
      </c>
      <c r="B15" s="27">
        <f>VLOOKUP($B$5,GEOMETRIA,HLOOKUP($A15,CNR!$A$1:$AX$2,2,FALSE),FALSE)</f>
        <v>0</v>
      </c>
      <c r="D15" s="2" t="s">
        <v>64</v>
      </c>
      <c r="E15" s="2"/>
      <c r="F15" s="29"/>
      <c r="G15" s="2"/>
      <c r="H15" s="2"/>
      <c r="I15" s="4">
        <f>$B$7</f>
        <v>1</v>
      </c>
      <c r="J15" s="5">
        <f>IF(B47&gt;0,B6+B10,IF(B3+B29&lt;0,(B6+2*B10+2*B12+B15+B9+K15*B17),0))</f>
        <v>26.17</v>
      </c>
      <c r="K15" s="5">
        <f>IF(B3&lt;0,(IF(B29-B3&gt;B19,-B3+B29-B19,-B3+B29)),0)</f>
        <v>1.67</v>
      </c>
      <c r="L15" s="5">
        <f>I15*J15*K15</f>
        <v>43.703900000000004</v>
      </c>
      <c r="M15" s="28" t="str">
        <f>IF(E15="","",VLOOKUP(E15,EPU,3,FALSE))</f>
        <v/>
      </c>
      <c r="N15" s="32" t="str">
        <f>IF(E15="","",VLOOKUP(E15,EPU,4,FALSE))</f>
        <v/>
      </c>
      <c r="O15" s="33"/>
      <c r="P15" s="34"/>
    </row>
    <row r="16" spans="1:29" x14ac:dyDescent="0.25">
      <c r="A16" s="15" t="s">
        <v>45</v>
      </c>
      <c r="B16" s="27">
        <f>VLOOKUP($B$5,GEOMETRIA,HLOOKUP($A16,CNR!$A$1:$AX$2,2,FALSE),FALSE)</f>
        <v>1.5</v>
      </c>
      <c r="D16" s="2" t="s">
        <v>64</v>
      </c>
      <c r="E16" s="2"/>
      <c r="F16" s="36"/>
      <c r="G16" s="2"/>
      <c r="H16" s="2"/>
      <c r="I16" s="4">
        <f>$B$7</f>
        <v>1</v>
      </c>
      <c r="J16" s="5">
        <f>IF(B47&gt;0,B6+B10+B18,IF(K16&gt;0,(B6+2*B10+2*B12+B15+B9+2*K15*B17+K16*B17)+2*B18,0))</f>
        <v>38.840000000000003</v>
      </c>
      <c r="K16" s="5">
        <f>IF(B3&lt;0,(IF(B29-B3&gt;B19,B19,0)),0)</f>
        <v>5</v>
      </c>
      <c r="L16" s="5">
        <f>I16*J16*K16</f>
        <v>194.20000000000002</v>
      </c>
      <c r="M16" s="35" t="str">
        <f>IF(E16="","",VLOOKUP(E16,EPU,3,FALSE))</f>
        <v/>
      </c>
      <c r="N16" s="39" t="str">
        <f>IF(E16="","",VLOOKUP(E16,EPU,4,FALSE))</f>
        <v/>
      </c>
      <c r="O16" s="40"/>
      <c r="P16" s="41"/>
    </row>
    <row r="17" spans="1:16" x14ac:dyDescent="0.25">
      <c r="A17" s="15" t="s">
        <v>46</v>
      </c>
      <c r="B17" s="27">
        <f>VLOOKUP($B$5,GEOMETRIA,HLOOKUP($A17,CNR!$A$1:$AX$2,2,FALSE),FALSE)</f>
        <v>1</v>
      </c>
      <c r="D17" s="2" t="s">
        <v>64</v>
      </c>
      <c r="E17" s="2" t="str">
        <f>STIMA!E17</f>
        <v>A.01.001</v>
      </c>
      <c r="F17" s="3" t="str">
        <f>IF(E17="","",VLOOKUP(E17,EPU,2,FALSE))</f>
        <v>SCAVO DI SBANCAMENTO IN MATERIE DI QUALSIASI NATURA</v>
      </c>
      <c r="G17" s="2" t="str">
        <f>STIMA!G17</f>
        <v>CORPO</v>
      </c>
      <c r="H17" s="2" t="str">
        <f>STIMA!H17</f>
        <v xml:space="preserve">MOVIMENTI DI MATERIE </v>
      </c>
      <c r="I17" s="48" t="s">
        <v>85</v>
      </c>
      <c r="J17" s="49"/>
      <c r="K17" s="50"/>
      <c r="L17" s="5">
        <f>L15+L16</f>
        <v>237.90390000000002</v>
      </c>
      <c r="M17" s="2" t="str">
        <f>IF(E17="","",VLOOKUP(E17,EPU,3,FALSE))</f>
        <v>MC</v>
      </c>
      <c r="N17" s="6">
        <f>IF(E17="","",VLOOKUP(E17,EPU,4,FALSE))</f>
        <v>3.65</v>
      </c>
      <c r="O17" s="7">
        <f t="shared" ref="O17:O35" si="5">L17*N17</f>
        <v>868.34923500000002</v>
      </c>
      <c r="P17" s="13">
        <f t="shared" ref="P17:P52" si="6">O17/$O$61</f>
        <v>0.24776365739330425</v>
      </c>
    </row>
    <row r="18" spans="1:16" x14ac:dyDescent="0.25">
      <c r="A18" s="23" t="s">
        <v>84</v>
      </c>
      <c r="B18" s="27">
        <f>VLOOKUP($B$5,GEOMETRIA,HLOOKUP($A18,CNR!$A$1:$AX$2,2,FALSE),FALSE)</f>
        <v>3</v>
      </c>
      <c r="D18" s="2" t="s">
        <v>50</v>
      </c>
      <c r="E18" s="2" t="str">
        <f>STIMA!E18</f>
        <v>D.01.001</v>
      </c>
      <c r="F18" s="3" t="str">
        <f t="shared" si="0"/>
        <v>FONDAZIONE STRADALE IN MISTO GRANULARE STABILIZZATO</v>
      </c>
      <c r="G18" s="2" t="str">
        <f>STIMA!G18</f>
        <v>CORPO</v>
      </c>
      <c r="H18" s="2" t="str">
        <f>STIMA!H18</f>
        <v>SOVRASTRUTTURA</v>
      </c>
      <c r="I18" s="4">
        <f t="shared" ref="I18:I25" si="7">$B$7</f>
        <v>1</v>
      </c>
      <c r="J18" s="5">
        <f>IF(B47&gt;0,B6+B48,B6+2*B12+B15+B8*(2*(MAX(B27,B28))+2*B26+2*B25+2*B24+B23))</f>
        <v>21.58</v>
      </c>
      <c r="K18" s="5">
        <f>B23</f>
        <v>0.3</v>
      </c>
      <c r="L18" s="5">
        <f t="shared" ref="L18:L22" si="8">I18*J18*K18</f>
        <v>6.4739999999999993</v>
      </c>
      <c r="M18" s="2" t="str">
        <f t="shared" si="1"/>
        <v>MC</v>
      </c>
      <c r="N18" s="6">
        <f t="shared" si="2"/>
        <v>31.05</v>
      </c>
      <c r="O18" s="7">
        <f t="shared" si="5"/>
        <v>201.01769999999999</v>
      </c>
      <c r="P18" s="13">
        <f t="shared" si="6"/>
        <v>5.735581784993455E-2</v>
      </c>
    </row>
    <row r="19" spans="1:16" x14ac:dyDescent="0.25">
      <c r="A19" s="23" t="s">
        <v>83</v>
      </c>
      <c r="B19" s="27">
        <f>VLOOKUP($B$5,GEOMETRIA,HLOOKUP($A19,CNR!$A$1:$AX$2,2,FALSE),FALSE)</f>
        <v>5</v>
      </c>
      <c r="D19" s="2" t="s">
        <v>51</v>
      </c>
      <c r="E19" s="2" t="str">
        <f>STIMA!E19</f>
        <v>D.01.003</v>
      </c>
      <c r="F19" s="3" t="str">
        <f t="shared" si="0"/>
        <v>FONDAZIONE STRADALE IN MISTO CEMENTATO</v>
      </c>
      <c r="G19" s="2" t="str">
        <f>STIMA!G19</f>
        <v>CORPO</v>
      </c>
      <c r="H19" s="2" t="str">
        <f>STIMA!H19</f>
        <v>SOVRASTRUTTURA</v>
      </c>
      <c r="I19" s="4">
        <f t="shared" si="7"/>
        <v>1</v>
      </c>
      <c r="J19" s="5">
        <f>IF(B47&gt;0,B6+B48,B6+B8*(2*(MAX(B27,B28))+2*B26+2*B25+B24))</f>
        <v>20.68</v>
      </c>
      <c r="K19" s="5">
        <f>B24</f>
        <v>0.15</v>
      </c>
      <c r="L19" s="5">
        <f t="shared" si="8"/>
        <v>3.1019999999999999</v>
      </c>
      <c r="M19" s="2" t="str">
        <f t="shared" si="1"/>
        <v>MC</v>
      </c>
      <c r="N19" s="6">
        <f t="shared" si="2"/>
        <v>47.63</v>
      </c>
      <c r="O19" s="7">
        <f t="shared" si="5"/>
        <v>147.74825999999999</v>
      </c>
      <c r="P19" s="13">
        <f t="shared" si="6"/>
        <v>4.2156597594165943E-2</v>
      </c>
    </row>
    <row r="20" spans="1:16" x14ac:dyDescent="0.25">
      <c r="A20" s="15" t="s">
        <v>47</v>
      </c>
      <c r="B20" s="27">
        <f>VLOOKUP($B$5,GEOMETRIA,HLOOKUP($A20,CNR!$A$1:$AX$2,2,FALSE),FALSE)</f>
        <v>1</v>
      </c>
      <c r="D20" s="2" t="s">
        <v>52</v>
      </c>
      <c r="E20" s="2" t="str">
        <f>STIMA!E20</f>
        <v>D.01.005.c</v>
      </c>
      <c r="F20" s="3" t="str">
        <f t="shared" si="0"/>
        <v>- Con bitume modificato soft per metro cubo reso e per uno spessore superiore a cm 10</v>
      </c>
      <c r="G20" s="2" t="str">
        <f>STIMA!G20</f>
        <v>CORPO</v>
      </c>
      <c r="H20" s="2" t="str">
        <f>STIMA!H20</f>
        <v>SOVRASTRUTTURA</v>
      </c>
      <c r="I20" s="4">
        <f t="shared" si="7"/>
        <v>1</v>
      </c>
      <c r="J20" s="5">
        <f>IF(B47&gt;0,B6+B48,B6+B8*(2*(MAX(B27,B28))+2*B26+B25))</f>
        <v>20.14</v>
      </c>
      <c r="K20" s="5">
        <f>B25</f>
        <v>0.12</v>
      </c>
      <c r="L20" s="5">
        <f t="shared" si="8"/>
        <v>2.4167999999999998</v>
      </c>
      <c r="M20" s="2" t="str">
        <f t="shared" si="1"/>
        <v>MC</v>
      </c>
      <c r="N20" s="6">
        <f t="shared" si="2"/>
        <v>138.33000000000001</v>
      </c>
      <c r="O20" s="7">
        <f t="shared" si="5"/>
        <v>334.315944</v>
      </c>
      <c r="P20" s="13">
        <f t="shared" si="6"/>
        <v>9.5389432813095171E-2</v>
      </c>
    </row>
    <row r="21" spans="1:16" x14ac:dyDescent="0.25">
      <c r="A21" s="15" t="s">
        <v>48</v>
      </c>
      <c r="B21" s="27">
        <f>VLOOKUP($B$5,GEOMETRIA,HLOOKUP($A21,CNR!$A$1:$AX$2,2,FALSE),FALSE)</f>
        <v>1</v>
      </c>
      <c r="D21" s="2" t="s">
        <v>53</v>
      </c>
      <c r="E21" s="2" t="str">
        <f>STIMA!E21</f>
        <v>D.01.017.e</v>
      </c>
      <c r="F21" s="3" t="str">
        <f t="shared" si="0"/>
        <v>- Con bitume modificato soft per metro cubo reso e per spessore superiore a cm 6</v>
      </c>
      <c r="G21" s="2" t="str">
        <f>STIMA!G21</f>
        <v>CORPO</v>
      </c>
      <c r="H21" s="2" t="str">
        <f>STIMA!H21</f>
        <v>SOVRASTRUTTURA</v>
      </c>
      <c r="I21" s="4">
        <f t="shared" si="7"/>
        <v>1</v>
      </c>
      <c r="J21" s="5">
        <f>IF(B47&gt;0,B6+B48,B6+B8*(2*(MAX(B27,B28))+B26))</f>
        <v>19.78</v>
      </c>
      <c r="K21" s="5">
        <f>B26</f>
        <v>0.06</v>
      </c>
      <c r="L21" s="5">
        <f t="shared" si="8"/>
        <v>1.1868000000000001</v>
      </c>
      <c r="M21" s="2" t="str">
        <f t="shared" si="1"/>
        <v>MC</v>
      </c>
      <c r="N21" s="6">
        <f t="shared" si="2"/>
        <v>152.34</v>
      </c>
      <c r="O21" s="7">
        <f t="shared" si="5"/>
        <v>180.79711200000003</v>
      </c>
      <c r="P21" s="13">
        <f t="shared" si="6"/>
        <v>5.1586334057479609E-2</v>
      </c>
    </row>
    <row r="22" spans="1:16" ht="15.75" thickBot="1" x14ac:dyDescent="0.3">
      <c r="A22" s="15" t="s">
        <v>49</v>
      </c>
      <c r="B22" s="27">
        <f>VLOOKUP($B$5,GEOMETRIA,HLOOKUP($A22,CNR!$A$1:$AX$2,2,FALSE),FALSE)</f>
        <v>1</v>
      </c>
      <c r="D22" s="2" t="s">
        <v>54</v>
      </c>
      <c r="E22" s="2" t="str">
        <f>STIMA!E22</f>
        <v>D.01.021.e</v>
      </c>
      <c r="F22" s="3" t="str">
        <f t="shared" si="0"/>
        <v>- Con bitume modificato hard per metro cubo reso e per spessore superiore a cm 3</v>
      </c>
      <c r="G22" s="2" t="str">
        <f>STIMA!G22</f>
        <v>CORPO</v>
      </c>
      <c r="H22" s="2" t="str">
        <f>STIMA!H22</f>
        <v>SOVRASTRUTTURA</v>
      </c>
      <c r="I22" s="4">
        <f t="shared" si="7"/>
        <v>1</v>
      </c>
      <c r="J22" s="5">
        <f>IF(B47&gt;0,B6+B48,B6+B8*B27)</f>
        <v>19.5</v>
      </c>
      <c r="K22" s="5">
        <f>B27</f>
        <v>0</v>
      </c>
      <c r="L22" s="5">
        <f t="shared" si="8"/>
        <v>0</v>
      </c>
      <c r="M22" s="2" t="str">
        <f t="shared" si="1"/>
        <v>MC</v>
      </c>
      <c r="N22" s="6">
        <f t="shared" si="2"/>
        <v>173.44</v>
      </c>
      <c r="O22" s="7">
        <f t="shared" si="5"/>
        <v>0</v>
      </c>
      <c r="P22" s="13">
        <f t="shared" si="6"/>
        <v>0</v>
      </c>
    </row>
    <row r="23" spans="1:16" x14ac:dyDescent="0.25">
      <c r="A23" s="76" t="s">
        <v>50</v>
      </c>
      <c r="B23" s="52">
        <f>VLOOKUP($B$5,GEOMETRIA,HLOOKUP($A23,CNR!$A$1:$AX$2,2,FALSE),FALSE)</f>
        <v>0.3</v>
      </c>
      <c r="D23" s="2" t="s">
        <v>55</v>
      </c>
      <c r="E23" s="2" t="str">
        <f>STIMA!E23</f>
        <v>D.01.036.a</v>
      </c>
      <c r="F23" s="3" t="str">
        <f t="shared" si="0"/>
        <v>- Con bitume modificato hard per uno spessore di cm 4</v>
      </c>
      <c r="G23" s="2" t="str">
        <f>STIMA!G23</f>
        <v>CORPO</v>
      </c>
      <c r="H23" s="2" t="str">
        <f>STIMA!H23</f>
        <v>SOVRASTRUTTURA</v>
      </c>
      <c r="I23" s="4">
        <f t="shared" si="7"/>
        <v>1</v>
      </c>
      <c r="J23" s="5">
        <f>IF(B47&gt;0,B6+B48,B6+B8*B28)</f>
        <v>19.579999999999998</v>
      </c>
      <c r="K23" s="12"/>
      <c r="L23" s="5">
        <f>IF(B28&gt;0,I23*J23,0)</f>
        <v>19.579999999999998</v>
      </c>
      <c r="M23" s="2" t="str">
        <f t="shared" si="1"/>
        <v>MQ</v>
      </c>
      <c r="N23" s="6">
        <f t="shared" si="2"/>
        <v>9.7799999999999994</v>
      </c>
      <c r="O23" s="7">
        <f t="shared" si="5"/>
        <v>191.49239999999998</v>
      </c>
      <c r="P23" s="13">
        <f t="shared" si="6"/>
        <v>5.4637990654787146E-2</v>
      </c>
    </row>
    <row r="24" spans="1:16" x14ac:dyDescent="0.25">
      <c r="A24" s="77" t="s">
        <v>51</v>
      </c>
      <c r="B24" s="54">
        <f>VLOOKUP($B$5,GEOMETRIA,HLOOKUP($A24,CNR!$A$1:$AX$2,2,FALSE),FALSE)</f>
        <v>0.15</v>
      </c>
      <c r="D24" s="2" t="s">
        <v>59</v>
      </c>
      <c r="E24" s="2" t="str">
        <f>STIMA!E24</f>
        <v>D.01.043.a</v>
      </c>
      <c r="F24" s="3" t="str">
        <f t="shared" si="0"/>
        <v>- In emulsione bituminosa non modificata</v>
      </c>
      <c r="G24" s="2" t="str">
        <f>STIMA!G24</f>
        <v>CORPO</v>
      </c>
      <c r="H24" s="2" t="str">
        <f>STIMA!H24</f>
        <v>SOVRASTRUTTURA</v>
      </c>
      <c r="I24" s="4">
        <f t="shared" si="7"/>
        <v>1</v>
      </c>
      <c r="J24" s="5">
        <f>J23</f>
        <v>19.579999999999998</v>
      </c>
      <c r="K24" s="12"/>
      <c r="L24" s="5">
        <f>L23</f>
        <v>19.579999999999998</v>
      </c>
      <c r="M24" s="2" t="str">
        <f t="shared" si="1"/>
        <v>MQ</v>
      </c>
      <c r="N24" s="6">
        <f t="shared" si="2"/>
        <v>0.8</v>
      </c>
      <c r="O24" s="7">
        <f t="shared" si="5"/>
        <v>15.664</v>
      </c>
      <c r="P24" s="13">
        <f t="shared" si="6"/>
        <v>4.4693652887351455E-3</v>
      </c>
    </row>
    <row r="25" spans="1:16" x14ac:dyDescent="0.25">
      <c r="A25" s="77" t="s">
        <v>52</v>
      </c>
      <c r="B25" s="54">
        <f>VLOOKUP($B$5,GEOMETRIA,HLOOKUP($A25,CNR!$A$1:$AX$2,2,FALSE),FALSE)</f>
        <v>0.12</v>
      </c>
      <c r="D25" s="55" t="s">
        <v>87</v>
      </c>
      <c r="E25" s="2" t="str">
        <f>STIMA!E25</f>
        <v>A.02.004.b</v>
      </c>
      <c r="F25" s="3" t="str">
        <f t="shared" si="0"/>
        <v>- Dai depositi dell'amministrazione</v>
      </c>
      <c r="G25" s="2" t="str">
        <f>STIMA!G25</f>
        <v>CORPO</v>
      </c>
      <c r="H25" s="2" t="str">
        <f>STIMA!H25</f>
        <v xml:space="preserve">MOVIMENTI DI MATERIE </v>
      </c>
      <c r="I25" s="4">
        <f t="shared" si="7"/>
        <v>1</v>
      </c>
      <c r="J25" s="5">
        <f>IF(B47&gt;0,ABS(B3)/COS(ATAN(B16))+B10,IF(B3&gt;0,(2*(B3-B29)/COS(ATAN(B16))+((B29+B11)*(B10+(B29+B11)*B16/2)-B29*B29/2)*2/B30+B9*B29/B30+(IF(B3&gt;B19,2*B18,0))+IF(B13&gt;0,((3.14*(B13/2-B6-B15)^2*B3)/B7/B30),0)),((K15+B29-B30)+(K16-B30))*2*+B17+B9*B29/B30+IF(B29-B3&gt;B19,2*B18,0)+2*B10/B30))</f>
        <v>33.396666666666668</v>
      </c>
      <c r="K25" s="5">
        <f>B30</f>
        <v>0.3</v>
      </c>
      <c r="L25" s="5">
        <f>I25*J25*K25</f>
        <v>10.019</v>
      </c>
      <c r="M25" s="2" t="str">
        <f t="shared" si="1"/>
        <v>MC</v>
      </c>
      <c r="N25" s="6">
        <f t="shared" si="2"/>
        <v>4.17</v>
      </c>
      <c r="O25" s="7">
        <f t="shared" si="5"/>
        <v>41.779229999999998</v>
      </c>
      <c r="P25" s="13">
        <f t="shared" si="6"/>
        <v>1.1920750788564992E-2</v>
      </c>
    </row>
    <row r="26" spans="1:16" x14ac:dyDescent="0.25">
      <c r="A26" s="77" t="s">
        <v>53</v>
      </c>
      <c r="B26" s="54">
        <f>VLOOKUP($B$5,GEOMETRIA,HLOOKUP($A26,CNR!$A$1:$AX$2,2,FALSE),FALSE)</f>
        <v>0.06</v>
      </c>
      <c r="D26" s="2" t="s">
        <v>69</v>
      </c>
      <c r="E26" s="2" t="str">
        <f>STIMA!E26</f>
        <v>A.02.007.d</v>
      </c>
      <c r="F26" s="3" t="str">
        <f>IF(E26="","",VLOOKUP(E26,EPU,2,FALSE))</f>
        <v>- Compresa configurazione delle scarpate e profilatura dei cigli</v>
      </c>
      <c r="G26" s="2" t="str">
        <f>STIMA!G26</f>
        <v>CORPO</v>
      </c>
      <c r="H26" s="2" t="str">
        <f>STIMA!H26</f>
        <v xml:space="preserve">MOVIMENTI DI MATERIE </v>
      </c>
      <c r="I26" s="48" t="s">
        <v>85</v>
      </c>
      <c r="J26" s="49"/>
      <c r="K26" s="50"/>
      <c r="L26" s="5">
        <f>L25</f>
        <v>10.019</v>
      </c>
      <c r="M26" s="2" t="str">
        <f t="shared" si="1"/>
        <v>MC</v>
      </c>
      <c r="N26" s="6">
        <f t="shared" si="2"/>
        <v>0.87</v>
      </c>
      <c r="O26" s="7">
        <f t="shared" si="5"/>
        <v>8.7165300000000006</v>
      </c>
      <c r="P26" s="13">
        <f t="shared" si="6"/>
        <v>2.487063114161042E-3</v>
      </c>
    </row>
    <row r="27" spans="1:16" x14ac:dyDescent="0.25">
      <c r="A27" s="77" t="s">
        <v>54</v>
      </c>
      <c r="B27" s="54">
        <f>VLOOKUP($B$5,GEOMETRIA,HLOOKUP($A27,CNR!$A$1:$AX$2,2,FALSE),FALSE)</f>
        <v>0</v>
      </c>
      <c r="D27" s="55" t="s">
        <v>91</v>
      </c>
      <c r="E27" s="2" t="str">
        <f>STIMA!E27</f>
        <v>F.01.019.1.a</v>
      </c>
      <c r="F27" s="3" t="str">
        <f>IF(E27="","",VLOOKUP(E27,EPU,2,FALSE))</f>
        <v>- Con miscuglio di semi di prato</v>
      </c>
      <c r="G27" s="2" t="str">
        <f>STIMA!G27</f>
        <v>CORPO</v>
      </c>
      <c r="H27" s="2" t="str">
        <f>STIMA!H27</f>
        <v xml:space="preserve">MOVIMENTI DI MATERIE </v>
      </c>
      <c r="I27" s="4">
        <f>$B$7</f>
        <v>1</v>
      </c>
      <c r="J27" s="5">
        <f>IF(B47&gt;0,ABS(B3)/COS(ATAN(B16))+B10,IF(B3&gt;0,(2*(B3-B29)/COS(ATAN(B16))+((B29+B11)*(B10+(B29+B11)*B16/2)-B29*B29/2)*2/B30+B9*B29/B30+(IF(B3&gt;B19,2*B18,0))),((K15+B29-B30)+(K16-B30))*2*+B17+B9*B29/B30+IF(B29-B3&gt;B19,2*B18,0)+2*B10/B30))</f>
        <v>33.396666666666668</v>
      </c>
      <c r="K27" s="20"/>
      <c r="L27" s="5">
        <f t="shared" ref="L27:L34" si="9">I27*J27</f>
        <v>33.396666666666668</v>
      </c>
      <c r="M27" s="2" t="str">
        <f t="shared" si="1"/>
        <v>MQ</v>
      </c>
      <c r="N27" s="6">
        <f t="shared" si="2"/>
        <v>1.26</v>
      </c>
      <c r="O27" s="7">
        <f t="shared" si="5"/>
        <v>42.079800000000006</v>
      </c>
      <c r="P27" s="13">
        <f t="shared" si="6"/>
        <v>1.2006511585605031E-2</v>
      </c>
    </row>
    <row r="28" spans="1:16" ht="15.75" thickBot="1" x14ac:dyDescent="0.3">
      <c r="A28" s="77" t="s">
        <v>55</v>
      </c>
      <c r="B28" s="54">
        <f>VLOOKUP($B$5,GEOMETRIA,HLOOKUP($A28,CNR!$A$1:$AX$2,2,FALSE),FALSE)</f>
        <v>0.04</v>
      </c>
      <c r="D28" s="2" t="s">
        <v>61</v>
      </c>
      <c r="E28" s="2" t="str">
        <f>STIMA!E28</f>
        <v>E.05.010.a</v>
      </c>
      <c r="F28" s="3" t="str">
        <f t="shared" si="0"/>
        <v>- Recinzione stradale di sicurezza di H nominale 1.20 m</v>
      </c>
      <c r="G28" s="2" t="str">
        <f>STIMA!G28</f>
        <v>CORPO</v>
      </c>
      <c r="H28" s="2" t="str">
        <f>STIMA!H28</f>
        <v>LAVORI DIVERSI</v>
      </c>
      <c r="I28" s="4">
        <f>IF(B22&gt;0,$B$7,0)</f>
        <v>1</v>
      </c>
      <c r="J28" s="5">
        <v>2</v>
      </c>
      <c r="K28" s="22"/>
      <c r="L28" s="5">
        <f t="shared" si="9"/>
        <v>2</v>
      </c>
      <c r="M28" s="2" t="str">
        <f t="shared" si="1"/>
        <v>ML</v>
      </c>
      <c r="N28" s="6">
        <f t="shared" si="2"/>
        <v>29.86</v>
      </c>
      <c r="O28" s="7">
        <f t="shared" si="5"/>
        <v>59.72</v>
      </c>
      <c r="P28" s="13">
        <f t="shared" si="6"/>
        <v>1.7039740490504524E-2</v>
      </c>
    </row>
    <row r="29" spans="1:16" ht="15.75" thickBot="1" x14ac:dyDescent="0.3">
      <c r="A29" s="78" t="s">
        <v>21</v>
      </c>
      <c r="B29" s="19">
        <f>VLOOKUP($B$5,GEOMETRIA,HLOOKUP($A29,CNR!$A$1:$AX$2,2,FALSE),FALSE)</f>
        <v>0.66999999999999993</v>
      </c>
      <c r="D29" s="55" t="s">
        <v>92</v>
      </c>
      <c r="E29" s="2" t="str">
        <f>STIMA!E29</f>
        <v>G.02.002.a</v>
      </c>
      <c r="F29" s="3" t="str">
        <f t="shared" si="0"/>
        <v>- Bordo laterale</v>
      </c>
      <c r="G29" s="2" t="str">
        <f>STIMA!G29</f>
        <v>CORPO</v>
      </c>
      <c r="H29" s="2" t="str">
        <f>STIMA!H29</f>
        <v xml:space="preserve">BARRIERE DI SICUREZZA </v>
      </c>
      <c r="I29" s="4">
        <f>$B$7+2*B14*(B13/2-B6)</f>
        <v>1</v>
      </c>
      <c r="J29" s="5">
        <f>IF($B$3&lt;1.5,0,B37)</f>
        <v>0</v>
      </c>
      <c r="K29" s="22"/>
      <c r="L29" s="5">
        <f t="shared" si="9"/>
        <v>0</v>
      </c>
      <c r="M29" s="2" t="str">
        <f t="shared" si="1"/>
        <v>ML</v>
      </c>
      <c r="N29" s="6">
        <f t="shared" si="2"/>
        <v>58.29</v>
      </c>
      <c r="O29" s="7">
        <f t="shared" si="5"/>
        <v>0</v>
      </c>
      <c r="P29" s="13">
        <f t="shared" si="6"/>
        <v>0</v>
      </c>
    </row>
    <row r="30" spans="1:16" x14ac:dyDescent="0.25">
      <c r="A30" s="1" t="s">
        <v>86</v>
      </c>
      <c r="B30" s="27">
        <f>VLOOKUP($B$5,GEOMETRIA,HLOOKUP($A30,CNR!$A$1:$AX$2,2,FALSE),FALSE)</f>
        <v>0.3</v>
      </c>
      <c r="D30" s="55" t="s">
        <v>80</v>
      </c>
      <c r="E30" s="2" t="str">
        <f>STIMA!E30</f>
        <v>G.02.003.a</v>
      </c>
      <c r="F30" s="3" t="str">
        <f t="shared" si="0"/>
        <v>- Bordo laterale nastro e paletti o muretto</v>
      </c>
      <c r="G30" s="2" t="str">
        <f>STIMA!G30</f>
        <v>CORPO</v>
      </c>
      <c r="H30" s="2" t="str">
        <f>STIMA!H30</f>
        <v xml:space="preserve">BARRIERE DI SICUREZZA </v>
      </c>
      <c r="I30" s="4">
        <f>$B$7+2*B14*(B13/2-B6)</f>
        <v>1</v>
      </c>
      <c r="J30" s="5">
        <f>IF($B$3&lt;1.5,0,B38)</f>
        <v>0</v>
      </c>
      <c r="K30" s="22"/>
      <c r="L30" s="5">
        <f t="shared" si="9"/>
        <v>0</v>
      </c>
      <c r="M30" s="2" t="str">
        <f t="shared" si="1"/>
        <v>ML</v>
      </c>
      <c r="N30" s="6">
        <f t="shared" si="2"/>
        <v>100.61</v>
      </c>
      <c r="O30" s="7">
        <f t="shared" si="5"/>
        <v>0</v>
      </c>
      <c r="P30" s="13">
        <f t="shared" si="6"/>
        <v>0</v>
      </c>
    </row>
    <row r="31" spans="1:16" x14ac:dyDescent="0.25">
      <c r="A31" s="1" t="s">
        <v>56</v>
      </c>
      <c r="B31" s="27">
        <f>VLOOKUP($B$5,GEOMETRIA,HLOOKUP($A31,CNR!$A$1:$AX$2,2,FALSE),FALSE)</f>
        <v>0.3</v>
      </c>
      <c r="D31" s="55" t="s">
        <v>99</v>
      </c>
      <c r="E31" s="2" t="str">
        <f>STIMA!E31</f>
        <v>G.02.004.a</v>
      </c>
      <c r="F31" s="3" t="str">
        <f t="shared" si="0"/>
        <v>- Bordo laterale nastro e paletti</v>
      </c>
      <c r="G31" s="2" t="str">
        <f>STIMA!G31</f>
        <v>CORPO</v>
      </c>
      <c r="H31" s="2" t="str">
        <f>STIMA!H31</f>
        <v xml:space="preserve">BARRIERE DI SICUREZZA </v>
      </c>
      <c r="I31" s="4">
        <f>$B$7+2*B14*(B13/2-B6)</f>
        <v>1</v>
      </c>
      <c r="J31" s="5">
        <f>IF($B$3&lt;1.5,0,B39)</f>
        <v>0</v>
      </c>
      <c r="K31" s="22"/>
      <c r="L31" s="5">
        <f t="shared" si="9"/>
        <v>0</v>
      </c>
      <c r="M31" s="2" t="str">
        <f t="shared" si="1"/>
        <v>ML</v>
      </c>
      <c r="N31" s="6">
        <f t="shared" si="2"/>
        <v>143.21</v>
      </c>
      <c r="O31" s="7">
        <f t="shared" si="5"/>
        <v>0</v>
      </c>
      <c r="P31" s="13">
        <f t="shared" si="6"/>
        <v>0</v>
      </c>
    </row>
    <row r="32" spans="1:16" x14ac:dyDescent="0.25">
      <c r="A32" s="1" t="s">
        <v>57</v>
      </c>
      <c r="B32" s="27">
        <f>VLOOKUP($B$5,GEOMETRIA,HLOOKUP($A32,CNR!$A$1:$AX$2,2,FALSE),FALSE)</f>
        <v>0.5</v>
      </c>
      <c r="D32" s="55" t="s">
        <v>100</v>
      </c>
      <c r="E32" s="2" t="str">
        <f>STIMA!E32</f>
        <v>G.02.005.b</v>
      </c>
      <c r="F32" s="3" t="str">
        <f t="shared" si="0"/>
        <v>- Bordo ponte nastro e paletti</v>
      </c>
      <c r="G32" s="2" t="str">
        <f>STIMA!G32</f>
        <v>CORPO</v>
      </c>
      <c r="H32" s="2" t="str">
        <f>STIMA!H32</f>
        <v xml:space="preserve">BARRIERE DI SICUREZZA </v>
      </c>
      <c r="I32" s="4">
        <f>$B$7+2*B14*(B13/2-B6)</f>
        <v>1</v>
      </c>
      <c r="J32" s="5">
        <f>IF($B$3&lt;1.5,0,B40)</f>
        <v>0</v>
      </c>
      <c r="K32" s="22"/>
      <c r="L32" s="5">
        <f t="shared" si="9"/>
        <v>0</v>
      </c>
      <c r="M32" s="2" t="str">
        <f t="shared" si="1"/>
        <v>ML</v>
      </c>
      <c r="N32" s="6">
        <f t="shared" si="2"/>
        <v>247.55</v>
      </c>
      <c r="O32" s="7">
        <f t="shared" si="5"/>
        <v>0</v>
      </c>
      <c r="P32" s="13">
        <f t="shared" si="6"/>
        <v>0</v>
      </c>
    </row>
    <row r="33" spans="1:17" x14ac:dyDescent="0.25">
      <c r="A33" s="1" t="s">
        <v>58</v>
      </c>
      <c r="B33" s="27">
        <f>VLOOKUP($B$5,GEOMETRIA,HLOOKUP($A33,CNR!$A$1:$AX$2,2,FALSE),FALSE)</f>
        <v>1</v>
      </c>
      <c r="D33" s="55" t="s">
        <v>101</v>
      </c>
      <c r="E33" s="2" t="str">
        <f>STIMA!E33</f>
        <v>G.02.005.a</v>
      </c>
      <c r="F33" s="3" t="str">
        <f t="shared" si="0"/>
        <v>- Spartitraffico monofilare</v>
      </c>
      <c r="G33" s="2" t="str">
        <f>STIMA!G33</f>
        <v>CORPO</v>
      </c>
      <c r="H33" s="2" t="str">
        <f>STIMA!H33</f>
        <v xml:space="preserve">BARRIERE DI SICUREZZA </v>
      </c>
      <c r="I33" s="4">
        <f>$B$7</f>
        <v>1</v>
      </c>
      <c r="J33" s="5">
        <f t="shared" ref="J33:J38" si="10">B41</f>
        <v>0</v>
      </c>
      <c r="K33" s="22"/>
      <c r="L33" s="5">
        <f t="shared" si="9"/>
        <v>0</v>
      </c>
      <c r="M33" s="2" t="str">
        <f t="shared" si="1"/>
        <v>ML</v>
      </c>
      <c r="N33" s="6">
        <f t="shared" si="2"/>
        <v>184.14</v>
      </c>
      <c r="O33" s="7">
        <f t="shared" si="5"/>
        <v>0</v>
      </c>
      <c r="P33" s="13">
        <f t="shared" si="6"/>
        <v>0</v>
      </c>
    </row>
    <row r="34" spans="1:17" x14ac:dyDescent="0.25">
      <c r="A34" s="1" t="s">
        <v>93</v>
      </c>
      <c r="B34" s="27">
        <f>VLOOKUP($B$5,GEOMETRIA,HLOOKUP($A34,CNR!$A$1:$AX$2,2,FALSE),FALSE)</f>
        <v>1</v>
      </c>
      <c r="D34" s="55" t="s">
        <v>103</v>
      </c>
      <c r="E34" s="2" t="str">
        <f>STIMA!E34</f>
        <v>G.02.015</v>
      </c>
      <c r="F34" s="3" t="str">
        <f t="shared" si="0"/>
        <v>MURETTO DEVIATORE RIGIDO REDIRETTIVO</v>
      </c>
      <c r="G34" s="2" t="str">
        <f>STIMA!G34</f>
        <v>CORPO</v>
      </c>
      <c r="H34" s="2" t="str">
        <f>STIMA!H34</f>
        <v xml:space="preserve">BARRIERE DI SICUREZZA </v>
      </c>
      <c r="I34" s="4">
        <f>$B$7</f>
        <v>1</v>
      </c>
      <c r="J34" s="5">
        <f t="shared" si="10"/>
        <v>1</v>
      </c>
      <c r="K34" s="22"/>
      <c r="L34" s="5">
        <f t="shared" si="9"/>
        <v>1</v>
      </c>
      <c r="M34" s="2" t="str">
        <f t="shared" si="1"/>
        <v>ML</v>
      </c>
      <c r="N34" s="6">
        <f t="shared" si="2"/>
        <v>104.41</v>
      </c>
      <c r="O34" s="7">
        <f t="shared" si="5"/>
        <v>104.41</v>
      </c>
      <c r="P34" s="13">
        <f t="shared" si="6"/>
        <v>2.9791013138204578E-2</v>
      </c>
    </row>
    <row r="35" spans="1:17" x14ac:dyDescent="0.25">
      <c r="A35" s="1" t="s">
        <v>70</v>
      </c>
      <c r="B35" s="27">
        <f>VLOOKUP($B$5,GEOMETRIA,HLOOKUP($A35,CNR!$A$1:$AX$2,2,FALSE),FALSE)</f>
        <v>1</v>
      </c>
      <c r="D35" s="55" t="s">
        <v>111</v>
      </c>
      <c r="E35" s="2" t="str">
        <f>STIMA!E35</f>
        <v>G.01.075</v>
      </c>
      <c r="F35" s="3" t="str">
        <f t="shared" si="0"/>
        <v>FORNITURA E POSA IN OPERA DI PARAPETTO SERIE PESANTE CON TUBI PASSANTI E PANNELLI MODULARI</v>
      </c>
      <c r="G35" s="2">
        <f>STIMA!G35</f>
        <v>0</v>
      </c>
      <c r="H35" s="2" t="str">
        <f>STIMA!H35</f>
        <v>LAVORI DIVERSI</v>
      </c>
      <c r="I35" s="4">
        <f>IF(B3&gt;0,$B$7,0)</f>
        <v>0</v>
      </c>
      <c r="J35" s="5">
        <f t="shared" si="10"/>
        <v>0</v>
      </c>
      <c r="K35" s="22"/>
      <c r="L35" s="5">
        <f>I35*J35</f>
        <v>0</v>
      </c>
      <c r="M35" s="2" t="str">
        <f t="shared" si="1"/>
        <v>ML</v>
      </c>
      <c r="N35" s="6">
        <f t="shared" si="2"/>
        <v>121.81</v>
      </c>
      <c r="O35" s="7">
        <f t="shared" si="5"/>
        <v>0</v>
      </c>
      <c r="P35" s="13">
        <f t="shared" si="6"/>
        <v>0</v>
      </c>
    </row>
    <row r="36" spans="1:17" x14ac:dyDescent="0.25">
      <c r="A36" s="1" t="s">
        <v>82</v>
      </c>
      <c r="B36" s="27">
        <f>VLOOKUP($B$5,GEOMETRIA,HLOOKUP($A36,CNR!$A$1:$AX$2,2,FALSE),FALSE)</f>
        <v>25</v>
      </c>
      <c r="D36" s="55" t="s">
        <v>98</v>
      </c>
      <c r="E36" s="2" t="str">
        <f>STIMA!E36</f>
        <v>H.01.003.a</v>
      </c>
      <c r="F36" s="3" t="str">
        <f t="shared" si="0"/>
        <v>- Per strisce continue e discontinue da centimetri 12</v>
      </c>
      <c r="G36" s="2" t="str">
        <f>STIMA!G36</f>
        <v>CORPO</v>
      </c>
      <c r="H36" s="2" t="str">
        <f>STIMA!H36</f>
        <v xml:space="preserve">SEGNALETICA ORIZZONTALE </v>
      </c>
      <c r="I36" s="4">
        <f>$B$7</f>
        <v>1</v>
      </c>
      <c r="J36" s="5">
        <f t="shared" si="10"/>
        <v>0</v>
      </c>
      <c r="K36" s="22"/>
      <c r="L36" s="5">
        <f>I36*J36</f>
        <v>0</v>
      </c>
      <c r="M36" s="2" t="str">
        <f t="shared" si="1"/>
        <v>ML</v>
      </c>
      <c r="N36" s="6">
        <f t="shared" si="2"/>
        <v>0.5</v>
      </c>
      <c r="O36" s="7">
        <f t="shared" ref="O36:O47" si="11">L36*N36</f>
        <v>0</v>
      </c>
      <c r="P36" s="13">
        <f t="shared" si="6"/>
        <v>0</v>
      </c>
    </row>
    <row r="37" spans="1:17" x14ac:dyDescent="0.25">
      <c r="A37" s="23" t="s">
        <v>92</v>
      </c>
      <c r="B37" s="27">
        <f>VLOOKUP($B$5,GEOMETRIA,HLOOKUP($A37,CNR!$A$1:$AX$2,2,FALSE),FALSE)</f>
        <v>0</v>
      </c>
      <c r="D37" s="2" t="s">
        <v>66</v>
      </c>
      <c r="E37" s="2" t="str">
        <f>STIMA!E37</f>
        <v>H.01.003.b</v>
      </c>
      <c r="F37" s="3" t="str">
        <f t="shared" si="0"/>
        <v>- Per strisce continue e discontinue da centimetri 15</v>
      </c>
      <c r="G37" s="2" t="str">
        <f>STIMA!G37</f>
        <v>CORPO</v>
      </c>
      <c r="H37" s="2" t="str">
        <f>STIMA!H37</f>
        <v xml:space="preserve">SEGNALETICA ORIZZONTALE </v>
      </c>
      <c r="I37" s="4">
        <f>$B$7</f>
        <v>1</v>
      </c>
      <c r="J37" s="5">
        <f t="shared" si="10"/>
        <v>2</v>
      </c>
      <c r="K37" s="22"/>
      <c r="L37" s="5">
        <f>I37*J37</f>
        <v>2</v>
      </c>
      <c r="M37" s="2" t="str">
        <f t="shared" si="1"/>
        <v>ML</v>
      </c>
      <c r="N37" s="6">
        <f t="shared" si="2"/>
        <v>0.55000000000000004</v>
      </c>
      <c r="O37" s="7">
        <f t="shared" si="11"/>
        <v>1.1000000000000001</v>
      </c>
      <c r="P37" s="13">
        <f t="shared" si="6"/>
        <v>3.1385992196173779E-4</v>
      </c>
    </row>
    <row r="38" spans="1:17" x14ac:dyDescent="0.25">
      <c r="A38" s="23" t="s">
        <v>80</v>
      </c>
      <c r="B38" s="27">
        <f>VLOOKUP($B$5,GEOMETRIA,HLOOKUP($A38,CNR!$A$1:$AX$2,2,FALSE),FALSE)</f>
        <v>0</v>
      </c>
      <c r="D38" s="2" t="s">
        <v>65</v>
      </c>
      <c r="E38" s="2" t="str">
        <f>STIMA!E38</f>
        <v>H.01.003.c</v>
      </c>
      <c r="F38" s="3" t="str">
        <f t="shared" si="0"/>
        <v>- Per strisce continue e discontinue da centimetri 25</v>
      </c>
      <c r="G38" s="2" t="str">
        <f>STIMA!G38</f>
        <v>CORPO</v>
      </c>
      <c r="H38" s="2" t="str">
        <f>STIMA!H38</f>
        <v xml:space="preserve">SEGNALETICA ORIZZONTALE </v>
      </c>
      <c r="I38" s="4">
        <f>$B$7</f>
        <v>1</v>
      </c>
      <c r="J38" s="5">
        <f t="shared" si="10"/>
        <v>4</v>
      </c>
      <c r="K38" s="22"/>
      <c r="L38" s="5">
        <f>I38*J38</f>
        <v>4</v>
      </c>
      <c r="M38" s="2" t="str">
        <f t="shared" si="1"/>
        <v>ML</v>
      </c>
      <c r="N38" s="6">
        <f t="shared" si="2"/>
        <v>0.71</v>
      </c>
      <c r="O38" s="7">
        <f t="shared" si="11"/>
        <v>2.84</v>
      </c>
      <c r="P38" s="13">
        <f t="shared" si="6"/>
        <v>8.1032925306485015E-4</v>
      </c>
    </row>
    <row r="39" spans="1:17" x14ac:dyDescent="0.25">
      <c r="A39" s="23" t="s">
        <v>99</v>
      </c>
      <c r="B39" s="27">
        <f>VLOOKUP($B$5,GEOMETRIA,HLOOKUP($A39,CNR!$A$1:$AX$2,2,FALSE),FALSE)</f>
        <v>2</v>
      </c>
      <c r="D39" s="2" t="s">
        <v>62</v>
      </c>
      <c r="E39" s="2" t="str">
        <f>STIMA!E39</f>
        <v>I.02.001.a</v>
      </c>
      <c r="F39" s="3" t="str">
        <f t="shared" si="0"/>
        <v>- Di cm 50X50X20</v>
      </c>
      <c r="G39" s="2" t="str">
        <f>STIMA!G39</f>
        <v>CORPO</v>
      </c>
      <c r="H39" s="2" t="str">
        <f>STIMA!H39</f>
        <v>LAVORI DIVERSI</v>
      </c>
      <c r="I39" s="4">
        <f>$B$7</f>
        <v>1</v>
      </c>
      <c r="J39" s="5">
        <f>IF(AND(B36&gt;0,B3&gt;0),((B3+B11)/COS(ATAN(B16))*2+(IF(B3&gt;B19,2*B18,0))+2*B10+2*B20)/B36,0)</f>
        <v>0</v>
      </c>
      <c r="K39" s="22"/>
      <c r="L39" s="5">
        <f>I39*J39</f>
        <v>0</v>
      </c>
      <c r="M39" s="2" t="str">
        <f t="shared" si="1"/>
        <v>ML</v>
      </c>
      <c r="N39" s="6">
        <f t="shared" si="2"/>
        <v>19.73</v>
      </c>
      <c r="O39" s="7">
        <f t="shared" si="11"/>
        <v>0</v>
      </c>
      <c r="P39" s="13">
        <f t="shared" si="6"/>
        <v>0</v>
      </c>
    </row>
    <row r="40" spans="1:17" x14ac:dyDescent="0.25">
      <c r="A40" s="23" t="s">
        <v>100</v>
      </c>
      <c r="B40" s="27">
        <f>VLOOKUP($B$5,GEOMETRIA,HLOOKUP($A40,CNR!$A$1:$AX$2,2,FALSE),FALSE)</f>
        <v>0</v>
      </c>
      <c r="D40" s="55" t="s">
        <v>112</v>
      </c>
      <c r="E40" s="2" t="str">
        <f>STIMA!E40</f>
        <v>E.02.010.a</v>
      </c>
      <c r="F40" s="3" t="str">
        <f t="shared" si="0"/>
        <v>- Sezione di cm 15 x 25</v>
      </c>
      <c r="G40" s="2" t="str">
        <f>STIMA!G40</f>
        <v>CORPO</v>
      </c>
      <c r="H40" s="2" t="str">
        <f>STIMA!H40</f>
        <v>LAVORI DIVERSI</v>
      </c>
      <c r="I40" s="4">
        <f>IF(B13&gt;0,(B13/2-B6)*6.28+B14*2*B13/2,0)</f>
        <v>0</v>
      </c>
      <c r="J40" s="5"/>
      <c r="K40" s="22"/>
      <c r="L40" s="5">
        <f>I40</f>
        <v>0</v>
      </c>
      <c r="M40" s="2" t="str">
        <f t="shared" si="1"/>
        <v>ML</v>
      </c>
      <c r="N40" s="6">
        <f t="shared" si="2"/>
        <v>16.28</v>
      </c>
      <c r="O40" s="7">
        <f t="shared" si="11"/>
        <v>0</v>
      </c>
      <c r="P40" s="13">
        <f t="shared" si="6"/>
        <v>0</v>
      </c>
      <c r="Q40" s="57"/>
    </row>
    <row r="41" spans="1:17" x14ac:dyDescent="0.25">
      <c r="A41" s="23" t="s">
        <v>101</v>
      </c>
      <c r="B41" s="27">
        <f>VLOOKUP($B$5,GEOMETRIA,HLOOKUP($A41,CNR!$A$1:$AX$2,2,FALSE),FALSE)</f>
        <v>0</v>
      </c>
      <c r="D41" s="58" t="s">
        <v>107</v>
      </c>
      <c r="E41" s="2" t="str">
        <f>STIMA!E41</f>
        <v>E.02.035.b</v>
      </c>
      <c r="F41" s="3" t="str">
        <f t="shared" si="0"/>
        <v>- In letto di sabbia e cemento, dimensioni 10x10x12 cm</v>
      </c>
      <c r="G41" s="2" t="str">
        <f>STIMA!G41</f>
        <v>CORPO</v>
      </c>
      <c r="H41" s="2" t="str">
        <f>STIMA!H41</f>
        <v>LAVORI DIVERSI</v>
      </c>
      <c r="I41" s="4">
        <f>IF(B13&gt;0,(B13/2-B6-B15/2)*6.28,0)</f>
        <v>0</v>
      </c>
      <c r="J41" s="5">
        <f>IF(B13&gt;0,B15,0)</f>
        <v>0</v>
      </c>
      <c r="K41" s="22"/>
      <c r="L41" s="5">
        <f>I41*J41</f>
        <v>0</v>
      </c>
      <c r="M41" s="2" t="str">
        <f t="shared" si="1"/>
        <v>MQ</v>
      </c>
      <c r="N41" s="6">
        <f t="shared" si="2"/>
        <v>93.51</v>
      </c>
      <c r="O41" s="7">
        <f t="shared" si="11"/>
        <v>0</v>
      </c>
      <c r="P41" s="13">
        <f t="shared" si="6"/>
        <v>0</v>
      </c>
      <c r="Q41" s="57"/>
    </row>
    <row r="42" spans="1:17" x14ac:dyDescent="0.25">
      <c r="A42" s="23" t="s">
        <v>103</v>
      </c>
      <c r="B42" s="27">
        <f>VLOOKUP($B$5,GEOMETRIA,HLOOKUP($A42,CNR!$A$1:$AX$2,2,FALSE),FALSE)</f>
        <v>1</v>
      </c>
      <c r="D42" s="59" t="s">
        <v>63</v>
      </c>
      <c r="E42" s="2" t="str">
        <f>STIMA!E42</f>
        <v>E.02.025.a</v>
      </c>
      <c r="F42" s="3" t="str">
        <f t="shared" si="0"/>
        <v>- Dimensioni 30/35 x 50 x 200 cm</v>
      </c>
      <c r="G42" s="2" t="str">
        <f>STIMA!G42</f>
        <v>CORPO</v>
      </c>
      <c r="H42" s="2" t="str">
        <f>STIMA!H42</f>
        <v>LAVORI DIVERSI</v>
      </c>
      <c r="I42" s="4">
        <f>$B$7</f>
        <v>1</v>
      </c>
      <c r="J42" s="5">
        <f>IF(B3&gt;0,0,2)</f>
        <v>2</v>
      </c>
      <c r="K42" s="22"/>
      <c r="L42" s="5">
        <f>I42*J42</f>
        <v>2</v>
      </c>
      <c r="M42" s="2" t="str">
        <f t="shared" si="1"/>
        <v>ML</v>
      </c>
      <c r="N42" s="6">
        <f t="shared" si="2"/>
        <v>60.72</v>
      </c>
      <c r="O42" s="7">
        <f t="shared" si="11"/>
        <v>121.44</v>
      </c>
      <c r="P42" s="13">
        <f t="shared" si="6"/>
        <v>3.4650135384575849E-2</v>
      </c>
      <c r="Q42" s="57"/>
    </row>
    <row r="43" spans="1:17" x14ac:dyDescent="0.25">
      <c r="A43" s="23" t="s">
        <v>111</v>
      </c>
      <c r="B43" s="27">
        <f>VLOOKUP($B$5,GEOMETRIA,HLOOKUP($A43,CNR!$A$1:$AX$2,2,FALSE),FALSE)</f>
        <v>0</v>
      </c>
      <c r="D43" s="58" t="s">
        <v>106</v>
      </c>
      <c r="E43" s="2" t="str">
        <f>STIMA!E43</f>
        <v>E.02.020.b</v>
      </c>
      <c r="F43" s="3" t="str">
        <f t="shared" si="0"/>
        <v>- a sezione trapezoidale, dimensioni 50X40X25h</v>
      </c>
      <c r="G43" s="2" t="str">
        <f>STIMA!G43</f>
        <v>CORPO</v>
      </c>
      <c r="H43" s="2" t="str">
        <f>STIMA!H43</f>
        <v>LAVORI DIVERSI</v>
      </c>
      <c r="I43" s="4">
        <f>IF(B12&gt;0,$B$7,0)</f>
        <v>0</v>
      </c>
      <c r="J43" s="5">
        <f>IF(B12&gt;0,2,0)</f>
        <v>0</v>
      </c>
      <c r="K43" s="22"/>
      <c r="L43" s="5">
        <f>I43*J43</f>
        <v>0</v>
      </c>
      <c r="M43" s="2" t="str">
        <f t="shared" si="1"/>
        <v>ML</v>
      </c>
      <c r="N43" s="6">
        <f t="shared" si="2"/>
        <v>43.25</v>
      </c>
      <c r="O43" s="7">
        <f t="shared" si="11"/>
        <v>0</v>
      </c>
      <c r="P43" s="13">
        <f t="shared" si="6"/>
        <v>0</v>
      </c>
    </row>
    <row r="44" spans="1:17" x14ac:dyDescent="0.25">
      <c r="A44" s="23" t="s">
        <v>98</v>
      </c>
      <c r="B44" s="27">
        <f>VLOOKUP($B$5,GEOMETRIA,HLOOKUP($A44,CNR!$A$1:$AX$2,2,FALSE),FALSE)</f>
        <v>0</v>
      </c>
      <c r="D44" s="58" t="s">
        <v>113</v>
      </c>
      <c r="E44" s="2" t="str">
        <f>STIMA!E44</f>
        <v>B.03.035.b</v>
      </c>
      <c r="F44" s="3" t="str">
        <f t="shared" si="0"/>
        <v>- Classe di resistenza C28/35 (RCK&gt;=35 N/mmq)</v>
      </c>
      <c r="G44" s="2" t="str">
        <f>STIMA!G44</f>
        <v>CORPO</v>
      </c>
      <c r="H44" s="2" t="str">
        <f>STIMA!H44</f>
        <v>OPERE IN CLS (ESCLUSE FONDAZIONI INDIRETTE)</v>
      </c>
      <c r="I44" s="4">
        <f>IF(B12&gt;0,$B$7,0)</f>
        <v>0</v>
      </c>
      <c r="J44" s="5">
        <f>B12</f>
        <v>0</v>
      </c>
      <c r="K44" s="60">
        <f>IF(B12&gt;0,0.3,0)</f>
        <v>0</v>
      </c>
      <c r="L44" s="5">
        <f>I44*J44*K44</f>
        <v>0</v>
      </c>
      <c r="M44" s="2" t="str">
        <f t="shared" si="1"/>
        <v>MC</v>
      </c>
      <c r="N44" s="6">
        <f t="shared" si="2"/>
        <v>130.61000000000001</v>
      </c>
      <c r="O44" s="7">
        <f t="shared" si="11"/>
        <v>0</v>
      </c>
      <c r="P44" s="13">
        <f t="shared" si="6"/>
        <v>0</v>
      </c>
    </row>
    <row r="45" spans="1:17" x14ac:dyDescent="0.25">
      <c r="A45" s="23" t="s">
        <v>66</v>
      </c>
      <c r="B45" s="27">
        <f>VLOOKUP($B$5,GEOMETRIA,HLOOKUP($A45,CNR!$A$1:$AX$2,2,FALSE),FALSE)</f>
        <v>2</v>
      </c>
      <c r="D45" s="58" t="s">
        <v>114</v>
      </c>
      <c r="E45" s="2" t="str">
        <f>STIMA!E45</f>
        <v>B.05.030</v>
      </c>
      <c r="F45" s="3" t="str">
        <f t="shared" si="0"/>
        <v>ACCIAI E STRUTTURE IN ACCIAIO - IN BARRE TONDE B450C BARRE AD ADERENZA MIGLIORATA</v>
      </c>
      <c r="G45" s="2" t="str">
        <f>STIMA!G45</f>
        <v>CORPO</v>
      </c>
      <c r="H45" s="2" t="str">
        <f>STIMA!H45</f>
        <v>OPERE IN CLS (ESCLUSE FONDAZIONI INDIRETTE)</v>
      </c>
      <c r="I45" s="48" t="s">
        <v>85</v>
      </c>
      <c r="J45" s="50"/>
      <c r="K45" s="60">
        <f>IF(B12&gt;0,50,0)</f>
        <v>0</v>
      </c>
      <c r="L45" s="5">
        <f>L44*K45</f>
        <v>0</v>
      </c>
      <c r="M45" s="2" t="str">
        <f t="shared" si="1"/>
        <v>kG</v>
      </c>
      <c r="N45" s="6">
        <f t="shared" si="2"/>
        <v>1.26</v>
      </c>
      <c r="O45" s="7">
        <f t="shared" si="11"/>
        <v>0</v>
      </c>
      <c r="P45" s="13">
        <f t="shared" si="6"/>
        <v>0</v>
      </c>
    </row>
    <row r="46" spans="1:17" x14ac:dyDescent="0.25">
      <c r="A46" s="26" t="s">
        <v>65</v>
      </c>
      <c r="B46" s="27">
        <f>VLOOKUP($B$5,GEOMETRIA,HLOOKUP($A46,CNR!$A$1:$AX$2,2,FALSE),FALSE)</f>
        <v>4</v>
      </c>
      <c r="D46" s="58" t="s">
        <v>115</v>
      </c>
      <c r="E46" s="2" t="str">
        <f>STIMA!E46</f>
        <v>B.04.001</v>
      </c>
      <c r="F46" s="3" t="str">
        <f t="shared" si="0"/>
        <v>CASSEFORME PIANE ORIZZONTALI O VERTICALI PER CONGLOMERATI CEMENTIZI</v>
      </c>
      <c r="G46" s="2" t="str">
        <f>STIMA!G46</f>
        <v>CORPO</v>
      </c>
      <c r="H46" s="2" t="str">
        <f>STIMA!H46</f>
        <v>OPERE IN CLS (ESCLUSE FONDAZIONI INDIRETTE)</v>
      </c>
      <c r="I46" s="4">
        <f>IF(B12&gt;0,$B$7,0)</f>
        <v>0</v>
      </c>
      <c r="J46" s="5">
        <f>IF(B12&gt;0,2*0.3,0)</f>
        <v>0</v>
      </c>
      <c r="K46" s="22"/>
      <c r="L46" s="5">
        <f>I46*J46</f>
        <v>0</v>
      </c>
      <c r="M46" s="2" t="str">
        <f t="shared" si="1"/>
        <v>MQ</v>
      </c>
      <c r="N46" s="6">
        <f t="shared" si="2"/>
        <v>28.88</v>
      </c>
      <c r="O46" s="7">
        <f t="shared" si="11"/>
        <v>0</v>
      </c>
      <c r="P46" s="13">
        <f t="shared" si="6"/>
        <v>0</v>
      </c>
    </row>
    <row r="47" spans="1:17" x14ac:dyDescent="0.25">
      <c r="A47" s="1" t="s">
        <v>124</v>
      </c>
      <c r="B47" s="27">
        <f>VLOOKUP($B$5,GEOMETRIA,HLOOKUP($A47,CNR!$A$1:$AX$2,2,FALSE),FALSE)</f>
        <v>0</v>
      </c>
      <c r="D47" s="2" t="s">
        <v>70</v>
      </c>
      <c r="E47" s="2"/>
      <c r="F47" s="3" t="str">
        <f t="shared" si="0"/>
        <v/>
      </c>
      <c r="G47" s="2"/>
      <c r="H47" s="2"/>
      <c r="I47" s="4">
        <f>IF(B35=1,$B$7,0)</f>
        <v>1</v>
      </c>
      <c r="J47" s="5">
        <f>IF(B3&gt;0,(2*B10+B6+2*B12+B15+((B3+B11)*B16)*2+(IF(B3&gt;B19,2*B18,0))+2*B20+6*B21+2*B22+B9),B6+2*B10+2*B12+B15+(K15+K16)*2*B17+IF(B29-B3&gt;B19,2*B18,0)+2*B20+6*B21+2*B22+B9)</f>
        <v>53.84</v>
      </c>
      <c r="K47" s="12"/>
      <c r="L47" s="5">
        <f>I47*J47</f>
        <v>53.84</v>
      </c>
      <c r="M47" s="2" t="s">
        <v>35</v>
      </c>
      <c r="N47" s="6">
        <v>15</v>
      </c>
      <c r="O47" s="7">
        <f t="shared" si="11"/>
        <v>807.6</v>
      </c>
      <c r="P47" s="13">
        <f t="shared" si="6"/>
        <v>0.23043024816027219</v>
      </c>
    </row>
    <row r="48" spans="1:17" x14ac:dyDescent="0.25">
      <c r="A48" s="1" t="s">
        <v>150</v>
      </c>
      <c r="B48" s="27">
        <f>VLOOKUP($B$5,GEOMETRIA,HLOOKUP($A48,CNR!$A$1:$AX$2,2,FALSE),FALSE)</f>
        <v>0</v>
      </c>
      <c r="D48" s="58" t="s">
        <v>126</v>
      </c>
      <c r="E48" s="2" t="str">
        <f>STIMA!E48</f>
        <v>G.02.025.b</v>
      </c>
      <c r="F48" s="3" t="str">
        <f>IF(E48="","",VLOOKUP(E48,EPU,2,FALSE))</f>
        <v>- Laterale</v>
      </c>
      <c r="G48" s="2" t="str">
        <f>STIMA!G48</f>
        <v>CORPO</v>
      </c>
      <c r="H48" s="2" t="str">
        <f>STIMA!H48</f>
        <v xml:space="preserve">BARRIERE DI SICUREZZA </v>
      </c>
      <c r="I48" s="4">
        <f>IF(B49&gt;0,$B$7,0)</f>
        <v>0</v>
      </c>
      <c r="J48" s="5">
        <f>B47</f>
        <v>0</v>
      </c>
      <c r="K48" s="60"/>
      <c r="L48" s="5">
        <f>I48*J48</f>
        <v>0</v>
      </c>
      <c r="M48" s="2" t="str">
        <f>IF(E48="","",VLOOKUP(E48,EPU,3,FALSE))</f>
        <v>ML</v>
      </c>
      <c r="N48" s="6">
        <f>IF(E48="","",VLOOKUP(E48,EPU,4,FALSE))</f>
        <v>10.14</v>
      </c>
      <c r="O48" s="7">
        <f>L48*N48</f>
        <v>0</v>
      </c>
      <c r="P48" s="13">
        <f t="shared" si="6"/>
        <v>0</v>
      </c>
    </row>
    <row r="49" spans="1:16" x14ac:dyDescent="0.25">
      <c r="A49" s="1" t="s">
        <v>126</v>
      </c>
      <c r="B49" s="27">
        <f>VLOOKUP($B$5,GEOMETRIA,HLOOKUP($A49,CNR!$A$1:$AX$2,2,FALSE),FALSE)</f>
        <v>0</v>
      </c>
      <c r="D49" s="58" t="s">
        <v>125</v>
      </c>
      <c r="E49" s="2" t="str">
        <f>STIMA!E49</f>
        <v>A.02.001.e</v>
      </c>
      <c r="F49" s="3" t="str">
        <f>IF(E49="","",VLOOKUP(E49,EPU,2,FALSE))</f>
        <v>- Scarpate per ammorsamento nuovi rilevati</v>
      </c>
      <c r="G49" s="2" t="str">
        <f>STIMA!G49</f>
        <v>MISURA</v>
      </c>
      <c r="H49" s="2" t="str">
        <f>STIMA!H49</f>
        <v>BONIFICHE</v>
      </c>
      <c r="I49" s="4">
        <f>IF(B47&gt;0,$B$7,0)</f>
        <v>0</v>
      </c>
      <c r="J49" s="5">
        <f>IF(B47&gt;0,ABS(B3)/COS(ATAN(B16))*B47,0)</f>
        <v>0</v>
      </c>
      <c r="K49" s="60"/>
      <c r="L49" s="5">
        <f>I49*J49</f>
        <v>0</v>
      </c>
      <c r="M49" s="2" t="str">
        <f>IF(E49="","",VLOOKUP(E49,EPU,3,FALSE))</f>
        <v>MQ</v>
      </c>
      <c r="N49" s="6">
        <f>IF(E49="","",VLOOKUP(E49,EPU,4,FALSE))</f>
        <v>12.87</v>
      </c>
      <c r="O49" s="7">
        <f>L49*N49</f>
        <v>0</v>
      </c>
      <c r="P49" s="13">
        <f t="shared" si="6"/>
        <v>0</v>
      </c>
    </row>
    <row r="50" spans="1:16" x14ac:dyDescent="0.25">
      <c r="D50" s="58" t="s">
        <v>151</v>
      </c>
      <c r="E50" s="2" t="str">
        <f>STIMA!E50</f>
        <v>D.01.060</v>
      </c>
      <c r="F50" s="3" t="str">
        <f>IF(E50="","",VLOOKUP(E50,EPU,2,FALSE))</f>
        <v>TAGLIO DELLA PAVIMENTAZIONE IN CONGLOMERATO BITUMINOSO SU IMPALCATI</v>
      </c>
      <c r="G50" s="2" t="str">
        <f>STIMA!G50</f>
        <v>MISURA</v>
      </c>
      <c r="H50" s="2" t="str">
        <f>STIMA!H50</f>
        <v>DEMOLIZIONI</v>
      </c>
      <c r="I50" s="4">
        <f>IF(B47&gt;0,$B$7,0)</f>
        <v>0</v>
      </c>
      <c r="J50" s="5">
        <f>B47</f>
        <v>0</v>
      </c>
      <c r="K50" s="60"/>
      <c r="L50" s="5">
        <f>I50*J50</f>
        <v>0</v>
      </c>
      <c r="M50" s="2" t="str">
        <f>IF(E50="","",VLOOKUP(E50,EPU,3,FALSE))</f>
        <v>ML</v>
      </c>
      <c r="N50" s="6">
        <f>IF(E50="","",VLOOKUP(E50,EPU,4,FALSE))</f>
        <v>1.63</v>
      </c>
      <c r="O50" s="7">
        <f>L50*N50</f>
        <v>0</v>
      </c>
      <c r="P50" s="13">
        <f t="shared" si="6"/>
        <v>0</v>
      </c>
    </row>
    <row r="51" spans="1:16" x14ac:dyDescent="0.25">
      <c r="D51" s="58" t="s">
        <v>152</v>
      </c>
      <c r="E51" s="2" t="str">
        <f>STIMA!E51</f>
        <v>D.01.065</v>
      </c>
      <c r="F51" s="3" t="str">
        <f>IF(E51="","",VLOOKUP(E51,EPU,2,FALSE))</f>
        <v>SCARIFICA E/O DEMOLIZIONE PAVIMENTAZIONE SU IMPALCATI DI OPERE D'ARTE</v>
      </c>
      <c r="G51" s="2" t="str">
        <f>STIMA!G51</f>
        <v>MISURA</v>
      </c>
      <c r="H51" s="2" t="str">
        <f>STIMA!H51</f>
        <v>DEMOLIZIONI</v>
      </c>
      <c r="I51" s="4">
        <f>IF(B47&gt;0,$B$7,0)</f>
        <v>0</v>
      </c>
      <c r="J51" s="5">
        <f>B48*B47</f>
        <v>0</v>
      </c>
      <c r="K51" s="60">
        <f>B29*100</f>
        <v>67</v>
      </c>
      <c r="L51" s="5">
        <f>I51*J51*K51</f>
        <v>0</v>
      </c>
      <c r="M51" s="2" t="str">
        <f>IF(E51="","",VLOOKUP(E51,EPU,3,FALSE))</f>
        <v>MQxCM</v>
      </c>
      <c r="N51" s="6">
        <f>IF(E51="","",VLOOKUP(E51,EPU,4,FALSE))</f>
        <v>0.55000000000000004</v>
      </c>
      <c r="O51" s="7">
        <f>L51*N51</f>
        <v>0</v>
      </c>
      <c r="P51" s="13">
        <f t="shared" si="6"/>
        <v>0</v>
      </c>
    </row>
    <row r="52" spans="1:16" x14ac:dyDescent="0.25">
      <c r="D52" s="58" t="s">
        <v>153</v>
      </c>
      <c r="E52" s="2" t="str">
        <f>STIMA!E52</f>
        <v>D.01.052</v>
      </c>
      <c r="F52" s="3" t="str">
        <f>IF(E52="","",VLOOKUP(E52,EPU,2,FALSE))</f>
        <v>FRESATURA DI STRATI DI PAVIMENTAZIONE IN CONGLOMERATO BITUMINOSO</v>
      </c>
      <c r="G52" s="2" t="str">
        <f>STIMA!G52</f>
        <v>MISURA</v>
      </c>
      <c r="H52" s="2" t="str">
        <f>STIMA!H52</f>
        <v>DEMOLIZIONI</v>
      </c>
      <c r="I52" s="4">
        <f>IF(B47&gt;0,$B$7,0)</f>
        <v>0</v>
      </c>
      <c r="J52" s="5">
        <f>B48*B47</f>
        <v>0</v>
      </c>
      <c r="K52" s="60">
        <f>(MAX(B27:B28)+B26)*100</f>
        <v>10</v>
      </c>
      <c r="L52" s="5">
        <f>I52*J52*K52</f>
        <v>0</v>
      </c>
      <c r="M52" s="2" t="str">
        <f>IF(E52="","",VLOOKUP(E52,EPU,3,FALSE))</f>
        <v>MQxCM</v>
      </c>
      <c r="N52" s="6">
        <f>IF(E52="","",VLOOKUP(E52,EPU,4,FALSE))</f>
        <v>0.44</v>
      </c>
      <c r="O52" s="7">
        <f>L52*N52</f>
        <v>0</v>
      </c>
      <c r="P52" s="13">
        <f t="shared" si="6"/>
        <v>0</v>
      </c>
    </row>
    <row r="60" spans="1:16" ht="15.75" thickBot="1" x14ac:dyDescent="0.3"/>
    <row r="61" spans="1:16" ht="16.5" thickBot="1" x14ac:dyDescent="0.3">
      <c r="O61" s="61">
        <f>SUM(O2:O60)</f>
        <v>3504.7482110000001</v>
      </c>
      <c r="P61" s="62">
        <f>SUM(P2:P48)</f>
        <v>1</v>
      </c>
    </row>
    <row r="62" spans="1:16" x14ac:dyDescent="0.25">
      <c r="P62" s="62">
        <f>MAX(P2:P47)</f>
        <v>0.24776365739330425</v>
      </c>
    </row>
    <row r="63" spans="1:16" x14ac:dyDescent="0.25">
      <c r="P63" s="63">
        <v>0.2</v>
      </c>
    </row>
    <row r="64" spans="1:16" x14ac:dyDescent="0.25">
      <c r="P64" s="63">
        <v>0.05</v>
      </c>
    </row>
    <row r="65533" spans="7:7" x14ac:dyDescent="0.25">
      <c r="G65533" s="64"/>
    </row>
  </sheetData>
  <dataValidations count="4">
    <dataValidation type="list" allowBlank="1" showInputMessage="1" showErrorMessage="1" sqref="B5">
      <formula1>TIPO</formula1>
    </dataValidation>
    <dataValidation type="list" allowBlank="1" showInputMessage="1" showErrorMessage="1" sqref="G65533:G65536 G2:G52">
      <formula1>CM</formula1>
    </dataValidation>
    <dataValidation type="list" allowBlank="1" showInputMessage="1" showErrorMessage="1" sqref="E2:E52">
      <formula1>CODICE</formula1>
    </dataValidation>
    <dataValidation type="list" allowBlank="1" showInputMessage="1" showErrorMessage="1" sqref="H2:H52">
      <formula1>CAT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5533"/>
  <sheetViews>
    <sheetView zoomScale="90" zoomScaleNormal="90" workbookViewId="0">
      <pane ySplit="1" topLeftCell="A2" activePane="bottomLeft" state="frozen"/>
      <selection activeCell="G47" sqref="G47:H47"/>
      <selection pane="bottomLeft" activeCell="O34" sqref="O34:O35"/>
    </sheetView>
  </sheetViews>
  <sheetFormatPr defaultRowHeight="15" x14ac:dyDescent="0.25"/>
  <cols>
    <col min="1" max="1" width="23.5703125" style="1" customWidth="1"/>
    <col min="2" max="2" width="16.28515625" style="1" customWidth="1"/>
    <col min="3" max="3" width="3" style="1" customWidth="1"/>
    <col min="4" max="4" width="26" style="1" customWidth="1"/>
    <col min="5" max="5" width="12.140625" style="1" customWidth="1"/>
    <col min="6" max="7" width="2.5703125" style="1" customWidth="1"/>
    <col min="8" max="8" width="2" style="1" customWidth="1"/>
    <col min="9" max="9" width="6.7109375" style="1" customWidth="1"/>
    <col min="10" max="10" width="7.5703125" style="1" customWidth="1"/>
    <col min="11" max="11" width="6" style="1" customWidth="1"/>
    <col min="12" max="12" width="11" style="1" customWidth="1"/>
    <col min="13" max="13" width="9.140625" style="1" customWidth="1"/>
    <col min="14" max="14" width="10" style="1" customWidth="1"/>
    <col min="15" max="15" width="17.5703125" style="1" customWidth="1"/>
    <col min="16" max="16" width="9.140625" style="1" customWidth="1"/>
    <col min="17" max="17" width="6.28515625" style="1" customWidth="1"/>
    <col min="20" max="21" width="9.140625" style="1"/>
    <col min="22" max="22" width="13.7109375" style="1" customWidth="1"/>
    <col min="23" max="16384" width="9.140625" style="1"/>
  </cols>
  <sheetData>
    <row r="1" spans="1:29" ht="15.75" thickBot="1" x14ac:dyDescent="0.3">
      <c r="A1" s="73"/>
      <c r="B1" s="74"/>
      <c r="D1" s="70" t="s">
        <v>32</v>
      </c>
      <c r="E1" s="70" t="s">
        <v>0</v>
      </c>
      <c r="F1" s="70" t="s">
        <v>1</v>
      </c>
      <c r="G1" s="70" t="s">
        <v>6</v>
      </c>
      <c r="H1" s="70" t="s">
        <v>5</v>
      </c>
      <c r="I1" s="70" t="s">
        <v>2</v>
      </c>
      <c r="J1" s="70" t="s">
        <v>3</v>
      </c>
      <c r="K1" s="70" t="s">
        <v>4</v>
      </c>
      <c r="L1" s="70" t="s">
        <v>40</v>
      </c>
      <c r="M1" s="70" t="s">
        <v>41</v>
      </c>
      <c r="N1" s="70" t="s">
        <v>34</v>
      </c>
      <c r="O1" s="70" t="s">
        <v>42</v>
      </c>
      <c r="P1" s="71" t="s">
        <v>37</v>
      </c>
      <c r="Q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6.5" thickBot="1" x14ac:dyDescent="0.3">
      <c r="A2" s="75" t="s">
        <v>102</v>
      </c>
      <c r="B2" s="10">
        <f>O61</f>
        <v>3334.7382110000003</v>
      </c>
      <c r="D2" s="2" t="s">
        <v>56</v>
      </c>
      <c r="E2" s="2" t="str">
        <f>STIMA!E2</f>
        <v>A.02.001.f</v>
      </c>
      <c r="F2" s="3" t="str">
        <f t="shared" ref="F2:F47" si="0">IF(E2="","",VLOOKUP(E2,EPU,2,FALSE))</f>
        <v>- Dei rilevati con materiale da cava A1/A3 - Profondità cm 30</v>
      </c>
      <c r="G2" s="2" t="str">
        <f>STIMA!G2</f>
        <v>CORPO</v>
      </c>
      <c r="H2" s="2" t="str">
        <f>STIMA!H2</f>
        <v xml:space="preserve">MOVIMENTI DI MATERIE </v>
      </c>
      <c r="I2" s="4">
        <f>$B$7</f>
        <v>1</v>
      </c>
      <c r="J2" s="5">
        <f>IF(B47&gt;0,B6,IF(B3&gt;0,(B6+2*B10+((B3+B11)*B16-B30/COS(ATAN(B16)))*2+(IF(B3&gt;B19,2*B18,0)))+B15+2*B12,0))</f>
        <v>0</v>
      </c>
      <c r="K2" s="22"/>
      <c r="L2" s="5">
        <f>I2*J2</f>
        <v>0</v>
      </c>
      <c r="M2" s="2" t="str">
        <f t="shared" ref="M2:M46" si="1">IF(E2="","",VLOOKUP(E2,EPU,3,FALSE))</f>
        <v>MQ</v>
      </c>
      <c r="N2" s="6">
        <f t="shared" ref="N2:N46" si="2">IF(E2="","",VLOOKUP(E2,EPU,4,FALSE))</f>
        <v>5.82</v>
      </c>
      <c r="O2" s="7">
        <f t="shared" ref="O2:O9" si="3">L2*N2</f>
        <v>0</v>
      </c>
      <c r="P2" s="8">
        <f t="shared" ref="P2:P9" si="4">O2/$O$61</f>
        <v>0</v>
      </c>
    </row>
    <row r="3" spans="1:29" ht="15.75" thickBot="1" x14ac:dyDescent="0.3">
      <c r="A3" s="75" t="s">
        <v>110</v>
      </c>
      <c r="B3" s="14">
        <f>STIMA!V20</f>
        <v>-5</v>
      </c>
      <c r="D3" s="2" t="s">
        <v>74</v>
      </c>
      <c r="E3" s="2" t="str">
        <f>STIMA!E3</f>
        <v>A.02.020.b</v>
      </c>
      <c r="F3" s="3" t="str">
        <f t="shared" si="0"/>
        <v>- Con uso di calce</v>
      </c>
      <c r="G3" s="2" t="str">
        <f>STIMA!G3</f>
        <v>CORPO</v>
      </c>
      <c r="H3" s="2" t="str">
        <f>STIMA!H3</f>
        <v xml:space="preserve">MOVIMENTI DI MATERIE </v>
      </c>
      <c r="I3" s="4">
        <f>IF(B34=1,$B$7,0)</f>
        <v>1</v>
      </c>
      <c r="J3" s="5">
        <f>IF(B47&gt;0,B6,IF(B3&gt;0,(B6+2*B10+((B3+B11)*B16-B30/COS(ATAN(B16)))*2+(IF(B3&gt;B19,2*B18,0)))+B15+B12,B6+2*B10+2*B12+B15))</f>
        <v>22</v>
      </c>
      <c r="K3" s="60">
        <v>0.3</v>
      </c>
      <c r="L3" s="5">
        <f>I3*J3*K3</f>
        <v>6.6</v>
      </c>
      <c r="M3" s="2" t="str">
        <f t="shared" si="1"/>
        <v>MC</v>
      </c>
      <c r="N3" s="6">
        <f t="shared" si="2"/>
        <v>5.9</v>
      </c>
      <c r="O3" s="7">
        <f t="shared" si="3"/>
        <v>38.94</v>
      </c>
      <c r="P3" s="13">
        <f t="shared" si="4"/>
        <v>1.1677078539944194E-2</v>
      </c>
    </row>
    <row r="4" spans="1:29" ht="15.75" thickBot="1" x14ac:dyDescent="0.3">
      <c r="A4" s="75" t="s">
        <v>109</v>
      </c>
      <c r="B4" s="14">
        <v>1</v>
      </c>
      <c r="D4" s="2" t="s">
        <v>71</v>
      </c>
      <c r="E4" s="2" t="str">
        <f>STIMA!E4</f>
        <v>A.01.001</v>
      </c>
      <c r="F4" s="3" t="str">
        <f t="shared" si="0"/>
        <v>SCAVO DI SBANCAMENTO IN MATERIE DI QUALSIASI NATURA</v>
      </c>
      <c r="G4" s="2" t="str">
        <f>STIMA!G4</f>
        <v>MISURA</v>
      </c>
      <c r="H4" s="2" t="str">
        <f>STIMA!H4</f>
        <v>BONIFICHE</v>
      </c>
      <c r="I4" s="4">
        <f>$B$7</f>
        <v>1</v>
      </c>
      <c r="J4" s="5">
        <f>J3</f>
        <v>22</v>
      </c>
      <c r="K4" s="5">
        <f>B32</f>
        <v>0.5</v>
      </c>
      <c r="L4" s="5">
        <f>I4*J4*K4</f>
        <v>11</v>
      </c>
      <c r="M4" s="2" t="str">
        <f t="shared" si="1"/>
        <v>MC</v>
      </c>
      <c r="N4" s="6">
        <f t="shared" si="2"/>
        <v>3.65</v>
      </c>
      <c r="O4" s="7">
        <f t="shared" si="3"/>
        <v>40.15</v>
      </c>
      <c r="P4" s="13">
        <f t="shared" si="4"/>
        <v>1.2039925613219296E-2</v>
      </c>
    </row>
    <row r="5" spans="1:29" ht="15.75" thickBot="1" x14ac:dyDescent="0.3">
      <c r="A5" s="17" t="s">
        <v>90</v>
      </c>
      <c r="B5" s="18" t="str">
        <f>STIMA!$B$5</f>
        <v>B.1</v>
      </c>
      <c r="D5" s="2" t="s">
        <v>72</v>
      </c>
      <c r="E5" s="2" t="str">
        <f>STIMA!E5</f>
        <v>A.02.003</v>
      </c>
      <c r="F5" s="3" t="str">
        <f t="shared" si="0"/>
        <v>FORNITURA MATERIALI PER RILEVATI DA CAVE CON DISTANZA &lt; 5 KM</v>
      </c>
      <c r="G5" s="2" t="str">
        <f>STIMA!G5</f>
        <v>MISURA</v>
      </c>
      <c r="H5" s="2" t="str">
        <f>STIMA!H5</f>
        <v>BONIFICHE</v>
      </c>
      <c r="I5" s="4">
        <f>$B$7</f>
        <v>1</v>
      </c>
      <c r="J5" s="5">
        <f>J4</f>
        <v>22</v>
      </c>
      <c r="K5" s="5">
        <f>K4</f>
        <v>0.5</v>
      </c>
      <c r="L5" s="5">
        <f>I5*J5*K5</f>
        <v>11</v>
      </c>
      <c r="M5" s="2" t="str">
        <f t="shared" si="1"/>
        <v>MC</v>
      </c>
      <c r="N5" s="6">
        <f t="shared" si="2"/>
        <v>15.83</v>
      </c>
      <c r="O5" s="7">
        <f t="shared" si="3"/>
        <v>174.13</v>
      </c>
      <c r="P5" s="13">
        <f t="shared" si="4"/>
        <v>5.2216992454044237E-2</v>
      </c>
    </row>
    <row r="6" spans="1:29" ht="15.75" thickBot="1" x14ac:dyDescent="0.3">
      <c r="A6" s="75" t="s">
        <v>97</v>
      </c>
      <c r="B6" s="19">
        <f>VLOOKUP($B$5,GEOMETRIA,HLOOKUP($A6,CNR!$A$1:$AX$2,2,FALSE),FALSE)</f>
        <v>19.5</v>
      </c>
      <c r="D6" s="2" t="s">
        <v>73</v>
      </c>
      <c r="E6" s="2" t="str">
        <f>STIMA!E6</f>
        <v>A.02.007.a</v>
      </c>
      <c r="F6" s="3" t="str">
        <f t="shared" si="0"/>
        <v>- Appartenenti ai gruppi A1, A2-4, A2-5, A3</v>
      </c>
      <c r="G6" s="2" t="str">
        <f>STIMA!G6</f>
        <v>MISURA</v>
      </c>
      <c r="H6" s="2" t="str">
        <f>STIMA!H6</f>
        <v>BONIFICHE</v>
      </c>
      <c r="I6" s="4">
        <f>$B$7</f>
        <v>1</v>
      </c>
      <c r="J6" s="5">
        <f>J5</f>
        <v>22</v>
      </c>
      <c r="K6" s="5">
        <f>K5</f>
        <v>0.5</v>
      </c>
      <c r="L6" s="5">
        <f>I6*J6*K6</f>
        <v>11</v>
      </c>
      <c r="M6" s="2" t="str">
        <f t="shared" si="1"/>
        <v>MC</v>
      </c>
      <c r="N6" s="6">
        <f t="shared" si="2"/>
        <v>1.7</v>
      </c>
      <c r="O6" s="7">
        <f t="shared" si="3"/>
        <v>18.7</v>
      </c>
      <c r="P6" s="13">
        <f t="shared" si="4"/>
        <v>5.6076365869788501E-3</v>
      </c>
    </row>
    <row r="7" spans="1:29" ht="15.75" thickBot="1" x14ac:dyDescent="0.3">
      <c r="A7" s="75" t="s">
        <v>116</v>
      </c>
      <c r="B7" s="21">
        <f>IF(B13=0,B4,(B13/2-B6/2)*6.28+B14*B13/2*0.75)</f>
        <v>1</v>
      </c>
      <c r="D7" s="2" t="s">
        <v>79</v>
      </c>
      <c r="E7" s="2" t="str">
        <f>STIMA!E7</f>
        <v>A.02.002.a</v>
      </c>
      <c r="F7" s="3" t="str">
        <f t="shared" si="0"/>
        <v>- Su terreni appartenenti ai gruppi A.1, A.2-4, A.2-5, A.3</v>
      </c>
      <c r="G7" s="2" t="str">
        <f>STIMA!G7</f>
        <v>CORPO</v>
      </c>
      <c r="H7" s="2" t="str">
        <f>STIMA!H7</f>
        <v xml:space="preserve">MOVIMENTI DI MATERIE </v>
      </c>
      <c r="I7" s="4">
        <f>$B$7</f>
        <v>1</v>
      </c>
      <c r="J7" s="5">
        <f>J2</f>
        <v>0</v>
      </c>
      <c r="K7" s="20"/>
      <c r="L7" s="5">
        <f>I7*J7</f>
        <v>0</v>
      </c>
      <c r="M7" s="2" t="str">
        <f t="shared" si="1"/>
        <v>MQ</v>
      </c>
      <c r="N7" s="6">
        <f t="shared" si="2"/>
        <v>0.43</v>
      </c>
      <c r="O7" s="7">
        <f t="shared" si="3"/>
        <v>0</v>
      </c>
      <c r="P7" s="13">
        <f t="shared" si="4"/>
        <v>0</v>
      </c>
    </row>
    <row r="8" spans="1:29" x14ac:dyDescent="0.25">
      <c r="A8" s="23" t="s">
        <v>96</v>
      </c>
      <c r="B8" s="24">
        <f>VLOOKUP($B$5,GEOMETRIA,HLOOKUP($A8,CNR!$A$1:$AX$2,2,FALSE),FALSE)</f>
        <v>2</v>
      </c>
      <c r="D8" s="2" t="s">
        <v>78</v>
      </c>
      <c r="E8" s="2" t="str">
        <f>STIMA!E8</f>
        <v>A.02.002.b</v>
      </c>
      <c r="F8" s="3" t="str">
        <f t="shared" si="0"/>
        <v>- Su terreni appartenenti ai gruppi A.4, A.2-6, A.2-7, A.5</v>
      </c>
      <c r="G8" s="2" t="str">
        <f>STIMA!G8</f>
        <v>CORPO</v>
      </c>
      <c r="H8" s="2" t="str">
        <f>STIMA!H8</f>
        <v xml:space="preserve">MOVIMENTI DI MATERIE </v>
      </c>
      <c r="I8" s="4">
        <f>$B$7</f>
        <v>1</v>
      </c>
      <c r="J8" s="5">
        <f>IF(B47&gt;0,B6,IF(B3&gt;0,0,B6+2*B10+2*B12+B15))</f>
        <v>22</v>
      </c>
      <c r="K8" s="22"/>
      <c r="L8" s="5">
        <f>I8*J8</f>
        <v>22</v>
      </c>
      <c r="M8" s="2" t="str">
        <f t="shared" si="1"/>
        <v>MQ</v>
      </c>
      <c r="N8" s="6">
        <f t="shared" si="2"/>
        <v>0.87</v>
      </c>
      <c r="O8" s="7">
        <f t="shared" si="3"/>
        <v>19.14</v>
      </c>
      <c r="P8" s="13">
        <f t="shared" si="4"/>
        <v>5.7395809772607057E-3</v>
      </c>
    </row>
    <row r="9" spans="1:29" x14ac:dyDescent="0.25">
      <c r="A9" s="26" t="s">
        <v>89</v>
      </c>
      <c r="B9" s="27">
        <f>VLOOKUP($B$5,GEOMETRIA,HLOOKUP($A9,CNR!$A$1:$AX$2,2,FALSE),FALSE)</f>
        <v>2.5</v>
      </c>
      <c r="D9" s="2" t="s">
        <v>58</v>
      </c>
      <c r="E9" s="2" t="str">
        <f>STIMA!E9</f>
        <v>E.01.031.b</v>
      </c>
      <c r="F9" s="3" t="str">
        <f t="shared" si="0"/>
        <v>- Resistenza a trazione(*) UNI EN ISO 10319 (kN/m)&gt;35 (kN/m)</v>
      </c>
      <c r="G9" s="2" t="str">
        <f>STIMA!G9</f>
        <v>CORPO</v>
      </c>
      <c r="H9" s="2" t="str">
        <f>STIMA!H9</f>
        <v xml:space="preserve">MOVIMENTI DI MATERIE </v>
      </c>
      <c r="I9" s="4">
        <f>IF(B33=1,$B$7,0)</f>
        <v>1</v>
      </c>
      <c r="J9" s="25">
        <f>IF(B3&gt;0,(B6+2*B10+((B3+B11)*B16-B30/COS(ATAN(B16)))*2+(IF(B3&gt;B19,2*B18,0))+2*(B31+B32+0.5))+2*B12+B15,B6+2*B10+2*B12+B15+2*(B31+B32+0.5))</f>
        <v>24.6</v>
      </c>
      <c r="K9" s="12"/>
      <c r="L9" s="5">
        <f>I9*J9</f>
        <v>24.6</v>
      </c>
      <c r="M9" s="2" t="str">
        <f t="shared" si="1"/>
        <v>MQ</v>
      </c>
      <c r="N9" s="6">
        <f t="shared" si="2"/>
        <v>1.63</v>
      </c>
      <c r="O9" s="7">
        <f t="shared" si="3"/>
        <v>40.097999999999999</v>
      </c>
      <c r="P9" s="13">
        <f t="shared" si="4"/>
        <v>1.2024332185276895E-2</v>
      </c>
    </row>
    <row r="10" spans="1:29" x14ac:dyDescent="0.25">
      <c r="A10" s="15" t="s">
        <v>44</v>
      </c>
      <c r="B10" s="27">
        <f>VLOOKUP($B$5,GEOMETRIA,HLOOKUP($A10,CNR!$A$1:$AX$2,2,FALSE),FALSE)</f>
        <v>1.25</v>
      </c>
      <c r="D10" s="2" t="s">
        <v>68</v>
      </c>
      <c r="E10" s="2"/>
      <c r="F10" s="29" t="str">
        <f t="shared" si="0"/>
        <v/>
      </c>
      <c r="G10" s="2"/>
      <c r="H10" s="2"/>
      <c r="I10" s="4">
        <f>$B$7</f>
        <v>1</v>
      </c>
      <c r="J10" s="5">
        <f>IF(B47&gt;0,B6+B10,IF(B3&gt;0,(B6+2*B10+2*B12+B15+B9+((B29+B11+(B3-B29-(IF((B3-B29)&gt;B19,B19,0)))/2)*B16-B30/COS(ATAN(B16)))*2),0))</f>
        <v>0</v>
      </c>
      <c r="K10" s="5">
        <f>IF(B3&gt;0,(IF(B3-B29&gt;B19,B3-B29-B19,B3-B29)),0)</f>
        <v>0</v>
      </c>
      <c r="L10" s="5">
        <f>I10*J10*K10</f>
        <v>0</v>
      </c>
      <c r="M10" s="28" t="str">
        <f t="shared" si="1"/>
        <v/>
      </c>
      <c r="N10" s="32" t="str">
        <f t="shared" si="2"/>
        <v/>
      </c>
      <c r="O10" s="33"/>
      <c r="P10" s="34"/>
    </row>
    <row r="11" spans="1:29" x14ac:dyDescent="0.25">
      <c r="A11" s="15" t="s">
        <v>81</v>
      </c>
      <c r="B11" s="27">
        <f>VLOOKUP($B$5,GEOMETRIA,HLOOKUP($A11,CNR!$A$1:$AX$2,2,FALSE),FALSE)</f>
        <v>0.1</v>
      </c>
      <c r="D11" s="2" t="s">
        <v>68</v>
      </c>
      <c r="E11" s="2"/>
      <c r="F11" s="36" t="str">
        <f>IF(E11="","",VLOOKUP(E11,EPU,2,FALSE))</f>
        <v/>
      </c>
      <c r="G11" s="2"/>
      <c r="H11" s="2"/>
      <c r="I11" s="4">
        <f>$B$7</f>
        <v>1</v>
      </c>
      <c r="J11" s="25">
        <f>IF(B47&gt;0,B6+B10+B18,IF(B3-B29&gt;B19,(B6+2*B10+2*B12+B15+B9+2*B18+((B3+B11-B19/2)*B16-B30/COS(ATAN(B16)))*2),0))</f>
        <v>0</v>
      </c>
      <c r="K11" s="5">
        <f>IF(B3-B29&gt;B19,B19,0)</f>
        <v>0</v>
      </c>
      <c r="L11" s="5">
        <f>I11*J11*K11</f>
        <v>0</v>
      </c>
      <c r="M11" s="35" t="str">
        <f>IF(E11="","",VLOOKUP(E11,EPU,3,FALSE))</f>
        <v/>
      </c>
      <c r="N11" s="39" t="str">
        <f>IF(E11="","",VLOOKUP(E11,EPU,4,FALSE))</f>
        <v/>
      </c>
      <c r="O11" s="40"/>
      <c r="P11" s="41"/>
    </row>
    <row r="12" spans="1:29" x14ac:dyDescent="0.25">
      <c r="A12" s="26" t="s">
        <v>94</v>
      </c>
      <c r="B12" s="27">
        <f>VLOOKUP($B$5,GEOMETRIA,HLOOKUP($A12,CNR!$A$1:$AX$2,2,FALSE),FALSE)</f>
        <v>0</v>
      </c>
      <c r="D12" s="2" t="s">
        <v>68</v>
      </c>
      <c r="E12" s="2" t="str">
        <f>STIMA!E12</f>
        <v>A.02.003</v>
      </c>
      <c r="F12" s="3" t="str">
        <f>IF(E12="","",VLOOKUP(E12,EPU,2,FALSE))</f>
        <v>FORNITURA MATERIALI PER RILEVATI DA CAVE CON DISTANZA &lt; 5 KM</v>
      </c>
      <c r="G12" s="2" t="str">
        <f>STIMA!G12</f>
        <v>CORPO</v>
      </c>
      <c r="H12" s="2" t="str">
        <f>STIMA!H12</f>
        <v xml:space="preserve">MOVIMENTI DI MATERIE </v>
      </c>
      <c r="I12" s="42" t="s">
        <v>85</v>
      </c>
      <c r="J12" s="43"/>
      <c r="K12" s="44"/>
      <c r="L12" s="5">
        <f>L10+L11</f>
        <v>0</v>
      </c>
      <c r="M12" s="2" t="str">
        <f>IF(E12="","",VLOOKUP(E12,EPU,3,FALSE))</f>
        <v>MC</v>
      </c>
      <c r="N12" s="6">
        <f>IF(E12="","",VLOOKUP(E12,EPU,4,FALSE))</f>
        <v>15.83</v>
      </c>
      <c r="O12" s="7">
        <f>L12*N12</f>
        <v>0</v>
      </c>
      <c r="P12" s="13">
        <f>O12/$O$61</f>
        <v>0</v>
      </c>
    </row>
    <row r="13" spans="1:29" x14ac:dyDescent="0.25">
      <c r="A13" s="23" t="s">
        <v>104</v>
      </c>
      <c r="B13" s="27">
        <f>VLOOKUP($B$5,GEOMETRIA,HLOOKUP($A13,CNR!$A$1:$AX$2,2,FALSE),FALSE)</f>
        <v>0</v>
      </c>
      <c r="D13" s="2" t="s">
        <v>67</v>
      </c>
      <c r="E13" s="2" t="str">
        <f>STIMA!E13</f>
        <v>A.02.007.d</v>
      </c>
      <c r="F13" s="3" t="str">
        <f t="shared" si="0"/>
        <v>- Compresa configurazione delle scarpate e profilatura dei cigli</v>
      </c>
      <c r="G13" s="2" t="str">
        <f>STIMA!G13</f>
        <v>CORPO</v>
      </c>
      <c r="H13" s="2" t="str">
        <f>STIMA!H13</f>
        <v xml:space="preserve">MOVIMENTI DI MATERIE </v>
      </c>
      <c r="I13" s="45" t="s">
        <v>85</v>
      </c>
      <c r="J13" s="46"/>
      <c r="K13" s="47"/>
      <c r="L13" s="5">
        <f>L12</f>
        <v>0</v>
      </c>
      <c r="M13" s="2" t="str">
        <f t="shared" si="1"/>
        <v>MC</v>
      </c>
      <c r="N13" s="6">
        <f t="shared" si="2"/>
        <v>0.87</v>
      </c>
      <c r="O13" s="7">
        <f>L13*N13</f>
        <v>0</v>
      </c>
      <c r="P13" s="13">
        <f>O13/$O$61</f>
        <v>0</v>
      </c>
    </row>
    <row r="14" spans="1:29" x14ac:dyDescent="0.25">
      <c r="A14" s="23" t="s">
        <v>105</v>
      </c>
      <c r="B14" s="27">
        <f>VLOOKUP($B$5,GEOMETRIA,HLOOKUP($A14,CNR!$A$1:$AX$2,2,FALSE),FALSE)</f>
        <v>0</v>
      </c>
      <c r="D14" s="2" t="s">
        <v>60</v>
      </c>
      <c r="E14" s="2" t="str">
        <f>STIMA!E14</f>
        <v>A.01.004</v>
      </c>
      <c r="F14" s="3" t="str">
        <f>IF(E14="","",VLOOKUP(E14,EPU,2,FALSE))</f>
        <v>SCAVO A SEZIONE RISTRETTA PER TRINCEE E BONIFICHE</v>
      </c>
      <c r="G14" s="2" t="str">
        <f>STIMA!G14</f>
        <v>CORPO</v>
      </c>
      <c r="H14" s="2" t="str">
        <f>STIMA!H14</f>
        <v xml:space="preserve">MOVIMENTI DI MATERIE </v>
      </c>
      <c r="I14" s="4">
        <f>$B$7</f>
        <v>1</v>
      </c>
      <c r="J14" s="5">
        <f>2*(B21+B21)</f>
        <v>4</v>
      </c>
      <c r="K14" s="5">
        <f>B21</f>
        <v>1</v>
      </c>
      <c r="L14" s="5">
        <f>I14*J14*K14</f>
        <v>4</v>
      </c>
      <c r="M14" s="2" t="str">
        <f>IF(E14="","",VLOOKUP(E14,EPU,3,FALSE))</f>
        <v>MC</v>
      </c>
      <c r="N14" s="6">
        <f>IF(E14="","",VLOOKUP(E14,EPU,4,FALSE))</f>
        <v>11.13</v>
      </c>
      <c r="O14" s="7">
        <f>L14*N14</f>
        <v>44.52</v>
      </c>
      <c r="P14" s="13">
        <f>O14/$O$61</f>
        <v>1.3350373307609542E-2</v>
      </c>
    </row>
    <row r="15" spans="1:29" x14ac:dyDescent="0.25">
      <c r="A15" s="26" t="s">
        <v>95</v>
      </c>
      <c r="B15" s="27">
        <f>VLOOKUP($B$5,GEOMETRIA,HLOOKUP($A15,CNR!$A$1:$AX$2,2,FALSE),FALSE)</f>
        <v>0</v>
      </c>
      <c r="D15" s="2" t="s">
        <v>64</v>
      </c>
      <c r="E15" s="2"/>
      <c r="F15" s="29"/>
      <c r="G15" s="2"/>
      <c r="H15" s="2"/>
      <c r="I15" s="4">
        <f>$B$7</f>
        <v>1</v>
      </c>
      <c r="J15" s="5">
        <f>IF(B47&gt;0,B6+B10,IF(B3+B29&lt;0,(B6+2*B10+2*B12+B15+B9+K15*B17),0))</f>
        <v>25.17</v>
      </c>
      <c r="K15" s="5">
        <f>IF(B3&lt;0,(IF(B29-B3&gt;B19,-B3+B29-B19,-B3+B29)),0)</f>
        <v>0.66999999999999993</v>
      </c>
      <c r="L15" s="5">
        <f>I15*J15*K15</f>
        <v>16.863900000000001</v>
      </c>
      <c r="M15" s="28" t="str">
        <f>IF(E15="","",VLOOKUP(E15,EPU,3,FALSE))</f>
        <v/>
      </c>
      <c r="N15" s="32" t="str">
        <f>IF(E15="","",VLOOKUP(E15,EPU,4,FALSE))</f>
        <v/>
      </c>
      <c r="O15" s="33"/>
      <c r="P15" s="34"/>
    </row>
    <row r="16" spans="1:29" x14ac:dyDescent="0.25">
      <c r="A16" s="15" t="s">
        <v>45</v>
      </c>
      <c r="B16" s="27">
        <f>VLOOKUP($B$5,GEOMETRIA,HLOOKUP($A16,CNR!$A$1:$AX$2,2,FALSE),FALSE)</f>
        <v>1.5</v>
      </c>
      <c r="D16" s="2" t="s">
        <v>64</v>
      </c>
      <c r="E16" s="2"/>
      <c r="F16" s="36"/>
      <c r="G16" s="2"/>
      <c r="H16" s="2"/>
      <c r="I16" s="4">
        <f>$B$7</f>
        <v>1</v>
      </c>
      <c r="J16" s="5">
        <f>IF(B47&gt;0,B6+B10+B18,IF(K16&gt;0,(B6+2*B10+2*B12+B15+B9+2*K15*B17+K16*B17)+2*B18,0))</f>
        <v>36.840000000000003</v>
      </c>
      <c r="K16" s="5">
        <f>IF(B3&lt;0,(IF(B29-B3&gt;B19,B19,0)),0)</f>
        <v>5</v>
      </c>
      <c r="L16" s="5">
        <f>I16*J16*K16</f>
        <v>184.20000000000002</v>
      </c>
      <c r="M16" s="35" t="str">
        <f>IF(E16="","",VLOOKUP(E16,EPU,3,FALSE))</f>
        <v/>
      </c>
      <c r="N16" s="39" t="str">
        <f>IF(E16="","",VLOOKUP(E16,EPU,4,FALSE))</f>
        <v/>
      </c>
      <c r="O16" s="40"/>
      <c r="P16" s="41"/>
    </row>
    <row r="17" spans="1:16" x14ac:dyDescent="0.25">
      <c r="A17" s="15" t="s">
        <v>46</v>
      </c>
      <c r="B17" s="27">
        <f>VLOOKUP($B$5,GEOMETRIA,HLOOKUP($A17,CNR!$A$1:$AX$2,2,FALSE),FALSE)</f>
        <v>1</v>
      </c>
      <c r="D17" s="2" t="s">
        <v>64</v>
      </c>
      <c r="E17" s="2" t="str">
        <f>STIMA!E17</f>
        <v>A.01.001</v>
      </c>
      <c r="F17" s="3" t="str">
        <f>IF(E17="","",VLOOKUP(E17,EPU,2,FALSE))</f>
        <v>SCAVO DI SBANCAMENTO IN MATERIE DI QUALSIASI NATURA</v>
      </c>
      <c r="G17" s="2" t="str">
        <f>STIMA!G17</f>
        <v>CORPO</v>
      </c>
      <c r="H17" s="2" t="str">
        <f>STIMA!H17</f>
        <v xml:space="preserve">MOVIMENTI DI MATERIE </v>
      </c>
      <c r="I17" s="48" t="s">
        <v>85</v>
      </c>
      <c r="J17" s="49"/>
      <c r="K17" s="50"/>
      <c r="L17" s="5">
        <f>L15+L16</f>
        <v>201.06390000000002</v>
      </c>
      <c r="M17" s="2" t="str">
        <f>IF(E17="","",VLOOKUP(E17,EPU,3,FALSE))</f>
        <v>MC</v>
      </c>
      <c r="N17" s="6">
        <f>IF(E17="","",VLOOKUP(E17,EPU,4,FALSE))</f>
        <v>3.65</v>
      </c>
      <c r="O17" s="7">
        <f t="shared" ref="O17:O35" si="5">L17*N17</f>
        <v>733.88323500000001</v>
      </c>
      <c r="P17" s="13">
        <f t="shared" ref="P17:P52" si="6">O17/$O$61</f>
        <v>0.22007221813670577</v>
      </c>
    </row>
    <row r="18" spans="1:16" x14ac:dyDescent="0.25">
      <c r="A18" s="23" t="s">
        <v>84</v>
      </c>
      <c r="B18" s="27">
        <f>VLOOKUP($B$5,GEOMETRIA,HLOOKUP($A18,CNR!$A$1:$AX$2,2,FALSE),FALSE)</f>
        <v>3</v>
      </c>
      <c r="D18" s="2" t="s">
        <v>50</v>
      </c>
      <c r="E18" s="2" t="str">
        <f>STIMA!E18</f>
        <v>D.01.001</v>
      </c>
      <c r="F18" s="3" t="str">
        <f t="shared" si="0"/>
        <v>FONDAZIONE STRADALE IN MISTO GRANULARE STABILIZZATO</v>
      </c>
      <c r="G18" s="2" t="str">
        <f>STIMA!G18</f>
        <v>CORPO</v>
      </c>
      <c r="H18" s="2" t="str">
        <f>STIMA!H18</f>
        <v>SOVRASTRUTTURA</v>
      </c>
      <c r="I18" s="4">
        <f t="shared" ref="I18:I25" si="7">$B$7</f>
        <v>1</v>
      </c>
      <c r="J18" s="5">
        <f>IF(B47&gt;0,B6+B48,B6+2*B12+B15+B8*(2*(MAX(B27,B28))+2*B26+2*B25+2*B24+B23))</f>
        <v>21.58</v>
      </c>
      <c r="K18" s="5">
        <f>B23</f>
        <v>0.3</v>
      </c>
      <c r="L18" s="5">
        <f t="shared" ref="L18:L22" si="8">I18*J18*K18</f>
        <v>6.4739999999999993</v>
      </c>
      <c r="M18" s="2" t="str">
        <f t="shared" si="1"/>
        <v>MC</v>
      </c>
      <c r="N18" s="6">
        <f t="shared" si="2"/>
        <v>31.05</v>
      </c>
      <c r="O18" s="7">
        <f t="shared" si="5"/>
        <v>201.01769999999999</v>
      </c>
      <c r="P18" s="13">
        <f t="shared" si="6"/>
        <v>6.0279904232638418E-2</v>
      </c>
    </row>
    <row r="19" spans="1:16" x14ac:dyDescent="0.25">
      <c r="A19" s="23" t="s">
        <v>83</v>
      </c>
      <c r="B19" s="27">
        <f>VLOOKUP($B$5,GEOMETRIA,HLOOKUP($A19,CNR!$A$1:$AX$2,2,FALSE),FALSE)</f>
        <v>5</v>
      </c>
      <c r="D19" s="2" t="s">
        <v>51</v>
      </c>
      <c r="E19" s="2" t="str">
        <f>STIMA!E19</f>
        <v>D.01.003</v>
      </c>
      <c r="F19" s="3" t="str">
        <f t="shared" si="0"/>
        <v>FONDAZIONE STRADALE IN MISTO CEMENTATO</v>
      </c>
      <c r="G19" s="2" t="str">
        <f>STIMA!G19</f>
        <v>CORPO</v>
      </c>
      <c r="H19" s="2" t="str">
        <f>STIMA!H19</f>
        <v>SOVRASTRUTTURA</v>
      </c>
      <c r="I19" s="4">
        <f t="shared" si="7"/>
        <v>1</v>
      </c>
      <c r="J19" s="5">
        <f>IF(B47&gt;0,B6+B48,B6+B8*(2*(MAX(B27,B28))+2*B26+2*B25+B24))</f>
        <v>20.68</v>
      </c>
      <c r="K19" s="5">
        <f>B24</f>
        <v>0.15</v>
      </c>
      <c r="L19" s="5">
        <f t="shared" si="8"/>
        <v>3.1019999999999999</v>
      </c>
      <c r="M19" s="2" t="str">
        <f t="shared" si="1"/>
        <v>MC</v>
      </c>
      <c r="N19" s="6">
        <f t="shared" si="2"/>
        <v>47.63</v>
      </c>
      <c r="O19" s="7">
        <f t="shared" si="5"/>
        <v>147.74825999999999</v>
      </c>
      <c r="P19" s="13">
        <f t="shared" si="6"/>
        <v>4.4305804729329615E-2</v>
      </c>
    </row>
    <row r="20" spans="1:16" x14ac:dyDescent="0.25">
      <c r="A20" s="15" t="s">
        <v>47</v>
      </c>
      <c r="B20" s="27">
        <f>VLOOKUP($B$5,GEOMETRIA,HLOOKUP($A20,CNR!$A$1:$AX$2,2,FALSE),FALSE)</f>
        <v>1</v>
      </c>
      <c r="D20" s="2" t="s">
        <v>52</v>
      </c>
      <c r="E20" s="2" t="str">
        <f>STIMA!E20</f>
        <v>D.01.005.c</v>
      </c>
      <c r="F20" s="3" t="str">
        <f t="shared" si="0"/>
        <v>- Con bitume modificato soft per metro cubo reso e per uno spessore superiore a cm 10</v>
      </c>
      <c r="G20" s="2" t="str">
        <f>STIMA!G20</f>
        <v>CORPO</v>
      </c>
      <c r="H20" s="2" t="str">
        <f>STIMA!H20</f>
        <v>SOVRASTRUTTURA</v>
      </c>
      <c r="I20" s="4">
        <f t="shared" si="7"/>
        <v>1</v>
      </c>
      <c r="J20" s="5">
        <f>IF(B47&gt;0,B6+B48,B6+B8*(2*(MAX(B27,B28))+2*B26+B25))</f>
        <v>20.14</v>
      </c>
      <c r="K20" s="5">
        <f>B25</f>
        <v>0.12</v>
      </c>
      <c r="L20" s="5">
        <f t="shared" si="8"/>
        <v>2.4167999999999998</v>
      </c>
      <c r="M20" s="2" t="str">
        <f t="shared" si="1"/>
        <v>MC</v>
      </c>
      <c r="N20" s="6">
        <f t="shared" si="2"/>
        <v>138.33000000000001</v>
      </c>
      <c r="O20" s="7">
        <f t="shared" si="5"/>
        <v>334.315944</v>
      </c>
      <c r="P20" s="13">
        <f t="shared" si="6"/>
        <v>0.10025253043768838</v>
      </c>
    </row>
    <row r="21" spans="1:16" x14ac:dyDescent="0.25">
      <c r="A21" s="15" t="s">
        <v>48</v>
      </c>
      <c r="B21" s="27">
        <f>VLOOKUP($B$5,GEOMETRIA,HLOOKUP($A21,CNR!$A$1:$AX$2,2,FALSE),FALSE)</f>
        <v>1</v>
      </c>
      <c r="D21" s="2" t="s">
        <v>53</v>
      </c>
      <c r="E21" s="2" t="str">
        <f>STIMA!E21</f>
        <v>D.01.017.e</v>
      </c>
      <c r="F21" s="3" t="str">
        <f t="shared" si="0"/>
        <v>- Con bitume modificato soft per metro cubo reso e per spessore superiore a cm 6</v>
      </c>
      <c r="G21" s="2" t="str">
        <f>STIMA!G21</f>
        <v>CORPO</v>
      </c>
      <c r="H21" s="2" t="str">
        <f>STIMA!H21</f>
        <v>SOVRASTRUTTURA</v>
      </c>
      <c r="I21" s="4">
        <f t="shared" si="7"/>
        <v>1</v>
      </c>
      <c r="J21" s="5">
        <f>IF(B47&gt;0,B6+B48,B6+B8*(2*(MAX(B27,B28))+B26))</f>
        <v>19.78</v>
      </c>
      <c r="K21" s="5">
        <f>B26</f>
        <v>0.06</v>
      </c>
      <c r="L21" s="5">
        <f t="shared" si="8"/>
        <v>1.1868000000000001</v>
      </c>
      <c r="M21" s="2" t="str">
        <f t="shared" si="1"/>
        <v>MC</v>
      </c>
      <c r="N21" s="6">
        <f t="shared" si="2"/>
        <v>152.34</v>
      </c>
      <c r="O21" s="7">
        <f t="shared" si="5"/>
        <v>180.79711200000003</v>
      </c>
      <c r="P21" s="13">
        <f t="shared" si="6"/>
        <v>5.421628342627343E-2</v>
      </c>
    </row>
    <row r="22" spans="1:16" ht="15.75" thickBot="1" x14ac:dyDescent="0.3">
      <c r="A22" s="15" t="s">
        <v>49</v>
      </c>
      <c r="B22" s="27">
        <f>VLOOKUP($B$5,GEOMETRIA,HLOOKUP($A22,CNR!$A$1:$AX$2,2,FALSE),FALSE)</f>
        <v>1</v>
      </c>
      <c r="D22" s="2" t="s">
        <v>54</v>
      </c>
      <c r="E22" s="2" t="str">
        <f>STIMA!E22</f>
        <v>D.01.021.e</v>
      </c>
      <c r="F22" s="3" t="str">
        <f t="shared" si="0"/>
        <v>- Con bitume modificato hard per metro cubo reso e per spessore superiore a cm 3</v>
      </c>
      <c r="G22" s="2" t="str">
        <f>STIMA!G22</f>
        <v>CORPO</v>
      </c>
      <c r="H22" s="2" t="str">
        <f>STIMA!H22</f>
        <v>SOVRASTRUTTURA</v>
      </c>
      <c r="I22" s="4">
        <f t="shared" si="7"/>
        <v>1</v>
      </c>
      <c r="J22" s="5">
        <f>IF(B47&gt;0,B6+B48,B6+B8*B27)</f>
        <v>19.5</v>
      </c>
      <c r="K22" s="5">
        <f>B27</f>
        <v>0</v>
      </c>
      <c r="L22" s="5">
        <f t="shared" si="8"/>
        <v>0</v>
      </c>
      <c r="M22" s="2" t="str">
        <f t="shared" si="1"/>
        <v>MC</v>
      </c>
      <c r="N22" s="6">
        <f t="shared" si="2"/>
        <v>173.44</v>
      </c>
      <c r="O22" s="7">
        <f t="shared" si="5"/>
        <v>0</v>
      </c>
      <c r="P22" s="13">
        <f t="shared" si="6"/>
        <v>0</v>
      </c>
    </row>
    <row r="23" spans="1:16" x14ac:dyDescent="0.25">
      <c r="A23" s="76" t="s">
        <v>50</v>
      </c>
      <c r="B23" s="52">
        <f>VLOOKUP($B$5,GEOMETRIA,HLOOKUP($A23,CNR!$A$1:$AX$2,2,FALSE),FALSE)</f>
        <v>0.3</v>
      </c>
      <c r="D23" s="2" t="s">
        <v>55</v>
      </c>
      <c r="E23" s="2" t="str">
        <f>STIMA!E23</f>
        <v>D.01.036.a</v>
      </c>
      <c r="F23" s="3" t="str">
        <f t="shared" si="0"/>
        <v>- Con bitume modificato hard per uno spessore di cm 4</v>
      </c>
      <c r="G23" s="2" t="str">
        <f>STIMA!G23</f>
        <v>CORPO</v>
      </c>
      <c r="H23" s="2" t="str">
        <f>STIMA!H23</f>
        <v>SOVRASTRUTTURA</v>
      </c>
      <c r="I23" s="4">
        <f t="shared" si="7"/>
        <v>1</v>
      </c>
      <c r="J23" s="5">
        <f>IF(B47&gt;0,B6+B48,B6+B8*B28)</f>
        <v>19.579999999999998</v>
      </c>
      <c r="K23" s="12"/>
      <c r="L23" s="5">
        <f>IF(B28&gt;0,I23*J23,0)</f>
        <v>19.579999999999998</v>
      </c>
      <c r="M23" s="2" t="str">
        <f t="shared" si="1"/>
        <v>MQ</v>
      </c>
      <c r="N23" s="6">
        <f t="shared" si="2"/>
        <v>9.7799999999999994</v>
      </c>
      <c r="O23" s="7">
        <f t="shared" si="5"/>
        <v>191.49239999999998</v>
      </c>
      <c r="P23" s="13">
        <f t="shared" si="6"/>
        <v>5.7423518094566244E-2</v>
      </c>
    </row>
    <row r="24" spans="1:16" x14ac:dyDescent="0.25">
      <c r="A24" s="77" t="s">
        <v>51</v>
      </c>
      <c r="B24" s="54">
        <f>VLOOKUP($B$5,GEOMETRIA,HLOOKUP($A24,CNR!$A$1:$AX$2,2,FALSE),FALSE)</f>
        <v>0.15</v>
      </c>
      <c r="D24" s="2" t="s">
        <v>59</v>
      </c>
      <c r="E24" s="2" t="str">
        <f>STIMA!E24</f>
        <v>D.01.043.a</v>
      </c>
      <c r="F24" s="3" t="str">
        <f t="shared" si="0"/>
        <v>- In emulsione bituminosa non modificata</v>
      </c>
      <c r="G24" s="2" t="str">
        <f>STIMA!G24</f>
        <v>CORPO</v>
      </c>
      <c r="H24" s="2" t="str">
        <f>STIMA!H24</f>
        <v>SOVRASTRUTTURA</v>
      </c>
      <c r="I24" s="4">
        <f t="shared" si="7"/>
        <v>1</v>
      </c>
      <c r="J24" s="5">
        <f>J23</f>
        <v>19.579999999999998</v>
      </c>
      <c r="K24" s="12"/>
      <c r="L24" s="5">
        <f>L23</f>
        <v>19.579999999999998</v>
      </c>
      <c r="M24" s="2" t="str">
        <f t="shared" si="1"/>
        <v>MQ</v>
      </c>
      <c r="N24" s="6">
        <f t="shared" si="2"/>
        <v>0.8</v>
      </c>
      <c r="O24" s="7">
        <f t="shared" si="5"/>
        <v>15.664</v>
      </c>
      <c r="P24" s="13">
        <f t="shared" si="6"/>
        <v>4.6972202940340491E-3</v>
      </c>
    </row>
    <row r="25" spans="1:16" x14ac:dyDescent="0.25">
      <c r="A25" s="77" t="s">
        <v>52</v>
      </c>
      <c r="B25" s="54">
        <f>VLOOKUP($B$5,GEOMETRIA,HLOOKUP($A25,CNR!$A$1:$AX$2,2,FALSE),FALSE)</f>
        <v>0.12</v>
      </c>
      <c r="D25" s="55" t="s">
        <v>87</v>
      </c>
      <c r="E25" s="2" t="str">
        <f>STIMA!E25</f>
        <v>A.02.004.b</v>
      </c>
      <c r="F25" s="3" t="str">
        <f t="shared" si="0"/>
        <v>- Dai depositi dell'amministrazione</v>
      </c>
      <c r="G25" s="2" t="str">
        <f>STIMA!G25</f>
        <v>CORPO</v>
      </c>
      <c r="H25" s="2" t="str">
        <f>STIMA!H25</f>
        <v xml:space="preserve">MOVIMENTI DI MATERIE </v>
      </c>
      <c r="I25" s="4">
        <f t="shared" si="7"/>
        <v>1</v>
      </c>
      <c r="J25" s="5">
        <f>IF(B47&gt;0,ABS(B3)/COS(ATAN(B16))+B10,IF(B3&gt;0,(2*(B3-B29)/COS(ATAN(B16))+((B29+B11)*(B10+(B29+B11)*B16/2)-B29*B29/2)*2/B30+B9*B29/B30+(IF(B3&gt;B19,2*B18,0))+IF(B13&gt;0,((3.14*(B13/2-B6-B15)^2*B3)/B7/B30),0)),((K15+B29-B30)+(K16-B30))*2*+B17+B9*B29/B30+IF(B29-B3&gt;B19,2*B18,0)+2*B10/B30))</f>
        <v>31.396666666666668</v>
      </c>
      <c r="K25" s="5">
        <f>B30</f>
        <v>0.3</v>
      </c>
      <c r="L25" s="5">
        <f>I25*J25*K25</f>
        <v>9.4190000000000005</v>
      </c>
      <c r="M25" s="2" t="str">
        <f t="shared" si="1"/>
        <v>MC</v>
      </c>
      <c r="N25" s="6">
        <f t="shared" si="2"/>
        <v>4.17</v>
      </c>
      <c r="O25" s="7">
        <f t="shared" si="5"/>
        <v>39.277230000000003</v>
      </c>
      <c r="P25" s="13">
        <f t="shared" si="6"/>
        <v>1.1778204918886809E-2</v>
      </c>
    </row>
    <row r="26" spans="1:16" x14ac:dyDescent="0.25">
      <c r="A26" s="77" t="s">
        <v>53</v>
      </c>
      <c r="B26" s="54">
        <f>VLOOKUP($B$5,GEOMETRIA,HLOOKUP($A26,CNR!$A$1:$AX$2,2,FALSE),FALSE)</f>
        <v>0.06</v>
      </c>
      <c r="D26" s="2" t="s">
        <v>69</v>
      </c>
      <c r="E26" s="2" t="str">
        <f>STIMA!E26</f>
        <v>A.02.007.d</v>
      </c>
      <c r="F26" s="3" t="str">
        <f>IF(E26="","",VLOOKUP(E26,EPU,2,FALSE))</f>
        <v>- Compresa configurazione delle scarpate e profilatura dei cigli</v>
      </c>
      <c r="G26" s="2" t="str">
        <f>STIMA!G26</f>
        <v>CORPO</v>
      </c>
      <c r="H26" s="2" t="str">
        <f>STIMA!H26</f>
        <v xml:space="preserve">MOVIMENTI DI MATERIE </v>
      </c>
      <c r="I26" s="48" t="s">
        <v>85</v>
      </c>
      <c r="J26" s="49"/>
      <c r="K26" s="50"/>
      <c r="L26" s="5">
        <f>L25</f>
        <v>9.4190000000000005</v>
      </c>
      <c r="M26" s="2" t="str">
        <f t="shared" si="1"/>
        <v>MC</v>
      </c>
      <c r="N26" s="6">
        <f t="shared" si="2"/>
        <v>0.87</v>
      </c>
      <c r="O26" s="7">
        <f t="shared" si="5"/>
        <v>8.1945300000000003</v>
      </c>
      <c r="P26" s="13">
        <f t="shared" si="6"/>
        <v>2.4573233284008451E-3</v>
      </c>
    </row>
    <row r="27" spans="1:16" x14ac:dyDescent="0.25">
      <c r="A27" s="77" t="s">
        <v>54</v>
      </c>
      <c r="B27" s="54">
        <f>VLOOKUP($B$5,GEOMETRIA,HLOOKUP($A27,CNR!$A$1:$AX$2,2,FALSE),FALSE)</f>
        <v>0</v>
      </c>
      <c r="D27" s="55" t="s">
        <v>91</v>
      </c>
      <c r="E27" s="2" t="str">
        <f>STIMA!E27</f>
        <v>F.01.019.1.a</v>
      </c>
      <c r="F27" s="3" t="str">
        <f>IF(E27="","",VLOOKUP(E27,EPU,2,FALSE))</f>
        <v>- Con miscuglio di semi di prato</v>
      </c>
      <c r="G27" s="2" t="str">
        <f>STIMA!G27</f>
        <v>CORPO</v>
      </c>
      <c r="H27" s="2" t="str">
        <f>STIMA!H27</f>
        <v xml:space="preserve">MOVIMENTI DI MATERIE </v>
      </c>
      <c r="I27" s="4">
        <f>$B$7</f>
        <v>1</v>
      </c>
      <c r="J27" s="5">
        <f>IF(B47&gt;0,ABS(B3)/COS(ATAN(B16))+B10,IF(B3&gt;0,(2*(B3-B29)/COS(ATAN(B16))+((B29+B11)*(B10+(B29+B11)*B16/2)-B29*B29/2)*2/B30+B9*B29/B30+(IF(B3&gt;B19,2*B18,0))),((K15+B29-B30)+(K16-B30))*2*+B17+B9*B29/B30+IF(B29-B3&gt;B19,2*B18,0)+2*B10/B30))</f>
        <v>31.396666666666668</v>
      </c>
      <c r="K27" s="20"/>
      <c r="L27" s="5">
        <f t="shared" ref="L27:L34" si="9">I27*J27</f>
        <v>31.396666666666668</v>
      </c>
      <c r="M27" s="2" t="str">
        <f t="shared" si="1"/>
        <v>MQ</v>
      </c>
      <c r="N27" s="6">
        <f t="shared" si="2"/>
        <v>1.26</v>
      </c>
      <c r="O27" s="7">
        <f t="shared" si="5"/>
        <v>39.559800000000003</v>
      </c>
      <c r="P27" s="13">
        <f t="shared" si="6"/>
        <v>1.1862940206073045E-2</v>
      </c>
    </row>
    <row r="28" spans="1:16" ht="15.75" thickBot="1" x14ac:dyDescent="0.3">
      <c r="A28" s="77" t="s">
        <v>55</v>
      </c>
      <c r="B28" s="54">
        <f>VLOOKUP($B$5,GEOMETRIA,HLOOKUP($A28,CNR!$A$1:$AX$2,2,FALSE),FALSE)</f>
        <v>0.04</v>
      </c>
      <c r="D28" s="2" t="s">
        <v>61</v>
      </c>
      <c r="E28" s="2" t="str">
        <f>STIMA!E28</f>
        <v>E.05.010.a</v>
      </c>
      <c r="F28" s="3" t="str">
        <f t="shared" si="0"/>
        <v>- Recinzione stradale di sicurezza di H nominale 1.20 m</v>
      </c>
      <c r="G28" s="2" t="str">
        <f>STIMA!G28</f>
        <v>CORPO</v>
      </c>
      <c r="H28" s="2" t="str">
        <f>STIMA!H28</f>
        <v>LAVORI DIVERSI</v>
      </c>
      <c r="I28" s="4">
        <f>IF(B22&gt;0,$B$7,0)</f>
        <v>1</v>
      </c>
      <c r="J28" s="5">
        <v>2</v>
      </c>
      <c r="K28" s="22"/>
      <c r="L28" s="5">
        <f t="shared" si="9"/>
        <v>2</v>
      </c>
      <c r="M28" s="2" t="str">
        <f t="shared" si="1"/>
        <v>ML</v>
      </c>
      <c r="N28" s="6">
        <f t="shared" si="2"/>
        <v>29.86</v>
      </c>
      <c r="O28" s="7">
        <f t="shared" si="5"/>
        <v>59.72</v>
      </c>
      <c r="P28" s="13">
        <f t="shared" si="6"/>
        <v>1.7908452244619087E-2</v>
      </c>
    </row>
    <row r="29" spans="1:16" ht="15.75" thickBot="1" x14ac:dyDescent="0.3">
      <c r="A29" s="78" t="s">
        <v>21</v>
      </c>
      <c r="B29" s="19">
        <f>VLOOKUP($B$5,GEOMETRIA,HLOOKUP($A29,CNR!$A$1:$AX$2,2,FALSE),FALSE)</f>
        <v>0.66999999999999993</v>
      </c>
      <c r="D29" s="55" t="s">
        <v>92</v>
      </c>
      <c r="E29" s="2" t="str">
        <f>STIMA!E29</f>
        <v>G.02.002.a</v>
      </c>
      <c r="F29" s="3" t="str">
        <f t="shared" si="0"/>
        <v>- Bordo laterale</v>
      </c>
      <c r="G29" s="2" t="str">
        <f>STIMA!G29</f>
        <v>CORPO</v>
      </c>
      <c r="H29" s="2" t="str">
        <f>STIMA!H29</f>
        <v xml:space="preserve">BARRIERE DI SICUREZZA </v>
      </c>
      <c r="I29" s="4">
        <f>$B$7+2*B14*(B13/2-B6)</f>
        <v>1</v>
      </c>
      <c r="J29" s="5">
        <f>IF($B$3&lt;1.5,0,B37)</f>
        <v>0</v>
      </c>
      <c r="K29" s="22"/>
      <c r="L29" s="5">
        <f t="shared" si="9"/>
        <v>0</v>
      </c>
      <c r="M29" s="2" t="str">
        <f t="shared" si="1"/>
        <v>ML</v>
      </c>
      <c r="N29" s="6">
        <f t="shared" si="2"/>
        <v>58.29</v>
      </c>
      <c r="O29" s="7">
        <f t="shared" si="5"/>
        <v>0</v>
      </c>
      <c r="P29" s="13">
        <f t="shared" si="6"/>
        <v>0</v>
      </c>
    </row>
    <row r="30" spans="1:16" x14ac:dyDescent="0.25">
      <c r="A30" s="1" t="s">
        <v>86</v>
      </c>
      <c r="B30" s="27">
        <f>VLOOKUP($B$5,GEOMETRIA,HLOOKUP($A30,CNR!$A$1:$AX$2,2,FALSE),FALSE)</f>
        <v>0.3</v>
      </c>
      <c r="D30" s="55" t="s">
        <v>80</v>
      </c>
      <c r="E30" s="2" t="str">
        <f>STIMA!E30</f>
        <v>G.02.003.a</v>
      </c>
      <c r="F30" s="3" t="str">
        <f t="shared" si="0"/>
        <v>- Bordo laterale nastro e paletti o muretto</v>
      </c>
      <c r="G30" s="2" t="str">
        <f>STIMA!G30</f>
        <v>CORPO</v>
      </c>
      <c r="H30" s="2" t="str">
        <f>STIMA!H30</f>
        <v xml:space="preserve">BARRIERE DI SICUREZZA </v>
      </c>
      <c r="I30" s="4">
        <f>$B$7+2*B14*(B13/2-B6)</f>
        <v>1</v>
      </c>
      <c r="J30" s="5">
        <f>IF($B$3&lt;1.5,0,B38)</f>
        <v>0</v>
      </c>
      <c r="K30" s="22"/>
      <c r="L30" s="5">
        <f t="shared" si="9"/>
        <v>0</v>
      </c>
      <c r="M30" s="2" t="str">
        <f t="shared" si="1"/>
        <v>ML</v>
      </c>
      <c r="N30" s="6">
        <f t="shared" si="2"/>
        <v>100.61</v>
      </c>
      <c r="O30" s="7">
        <f t="shared" si="5"/>
        <v>0</v>
      </c>
      <c r="P30" s="13">
        <f t="shared" si="6"/>
        <v>0</v>
      </c>
    </row>
    <row r="31" spans="1:16" x14ac:dyDescent="0.25">
      <c r="A31" s="1" t="s">
        <v>56</v>
      </c>
      <c r="B31" s="27">
        <f>VLOOKUP($B$5,GEOMETRIA,HLOOKUP($A31,CNR!$A$1:$AX$2,2,FALSE),FALSE)</f>
        <v>0.3</v>
      </c>
      <c r="D31" s="55" t="s">
        <v>99</v>
      </c>
      <c r="E31" s="2" t="str">
        <f>STIMA!E31</f>
        <v>G.02.004.a</v>
      </c>
      <c r="F31" s="3" t="str">
        <f t="shared" si="0"/>
        <v>- Bordo laterale nastro e paletti</v>
      </c>
      <c r="G31" s="2" t="str">
        <f>STIMA!G31</f>
        <v>CORPO</v>
      </c>
      <c r="H31" s="2" t="str">
        <f>STIMA!H31</f>
        <v xml:space="preserve">BARRIERE DI SICUREZZA </v>
      </c>
      <c r="I31" s="4">
        <f>$B$7+2*B14*(B13/2-B6)</f>
        <v>1</v>
      </c>
      <c r="J31" s="5">
        <f>IF($B$3&lt;1.5,0,B39)</f>
        <v>0</v>
      </c>
      <c r="K31" s="22"/>
      <c r="L31" s="5">
        <f t="shared" si="9"/>
        <v>0</v>
      </c>
      <c r="M31" s="2" t="str">
        <f t="shared" si="1"/>
        <v>ML</v>
      </c>
      <c r="N31" s="6">
        <f t="shared" si="2"/>
        <v>143.21</v>
      </c>
      <c r="O31" s="7">
        <f t="shared" si="5"/>
        <v>0</v>
      </c>
      <c r="P31" s="13">
        <f t="shared" si="6"/>
        <v>0</v>
      </c>
    </row>
    <row r="32" spans="1:16" x14ac:dyDescent="0.25">
      <c r="A32" s="1" t="s">
        <v>57</v>
      </c>
      <c r="B32" s="27">
        <f>VLOOKUP($B$5,GEOMETRIA,HLOOKUP($A32,CNR!$A$1:$AX$2,2,FALSE),FALSE)</f>
        <v>0.5</v>
      </c>
      <c r="D32" s="55" t="s">
        <v>100</v>
      </c>
      <c r="E32" s="2" t="str">
        <f>STIMA!E32</f>
        <v>G.02.005.b</v>
      </c>
      <c r="F32" s="3" t="str">
        <f t="shared" si="0"/>
        <v>- Bordo ponte nastro e paletti</v>
      </c>
      <c r="G32" s="2" t="str">
        <f>STIMA!G32</f>
        <v>CORPO</v>
      </c>
      <c r="H32" s="2" t="str">
        <f>STIMA!H32</f>
        <v xml:space="preserve">BARRIERE DI SICUREZZA </v>
      </c>
      <c r="I32" s="4">
        <f>$B$7+2*B14*(B13/2-B6)</f>
        <v>1</v>
      </c>
      <c r="J32" s="5">
        <f>IF($B$3&lt;1.5,0,B40)</f>
        <v>0</v>
      </c>
      <c r="K32" s="22"/>
      <c r="L32" s="5">
        <f t="shared" si="9"/>
        <v>0</v>
      </c>
      <c r="M32" s="2" t="str">
        <f t="shared" si="1"/>
        <v>ML</v>
      </c>
      <c r="N32" s="6">
        <f t="shared" si="2"/>
        <v>247.55</v>
      </c>
      <c r="O32" s="7">
        <f t="shared" si="5"/>
        <v>0</v>
      </c>
      <c r="P32" s="13">
        <f t="shared" si="6"/>
        <v>0</v>
      </c>
    </row>
    <row r="33" spans="1:17" x14ac:dyDescent="0.25">
      <c r="A33" s="1" t="s">
        <v>58</v>
      </c>
      <c r="B33" s="27">
        <f>VLOOKUP($B$5,GEOMETRIA,HLOOKUP($A33,CNR!$A$1:$AX$2,2,FALSE),FALSE)</f>
        <v>1</v>
      </c>
      <c r="D33" s="55" t="s">
        <v>101</v>
      </c>
      <c r="E33" s="2" t="str">
        <f>STIMA!E33</f>
        <v>G.02.005.a</v>
      </c>
      <c r="F33" s="3" t="str">
        <f t="shared" si="0"/>
        <v>- Spartitraffico monofilare</v>
      </c>
      <c r="G33" s="2" t="str">
        <f>STIMA!G33</f>
        <v>CORPO</v>
      </c>
      <c r="H33" s="2" t="str">
        <f>STIMA!H33</f>
        <v xml:space="preserve">BARRIERE DI SICUREZZA </v>
      </c>
      <c r="I33" s="4">
        <f>$B$7</f>
        <v>1</v>
      </c>
      <c r="J33" s="5">
        <f t="shared" ref="J33:J38" si="10">B41</f>
        <v>0</v>
      </c>
      <c r="K33" s="22"/>
      <c r="L33" s="5">
        <f t="shared" si="9"/>
        <v>0</v>
      </c>
      <c r="M33" s="2" t="str">
        <f t="shared" si="1"/>
        <v>ML</v>
      </c>
      <c r="N33" s="6">
        <f t="shared" si="2"/>
        <v>184.14</v>
      </c>
      <c r="O33" s="7">
        <f t="shared" si="5"/>
        <v>0</v>
      </c>
      <c r="P33" s="13">
        <f t="shared" si="6"/>
        <v>0</v>
      </c>
    </row>
    <row r="34" spans="1:17" x14ac:dyDescent="0.25">
      <c r="A34" s="1" t="s">
        <v>93</v>
      </c>
      <c r="B34" s="27">
        <f>VLOOKUP($B$5,GEOMETRIA,HLOOKUP($A34,CNR!$A$1:$AX$2,2,FALSE),FALSE)</f>
        <v>1</v>
      </c>
      <c r="D34" s="55" t="s">
        <v>103</v>
      </c>
      <c r="E34" s="2" t="str">
        <f>STIMA!E34</f>
        <v>G.02.015</v>
      </c>
      <c r="F34" s="3" t="str">
        <f t="shared" si="0"/>
        <v>MURETTO DEVIATORE RIGIDO REDIRETTIVO</v>
      </c>
      <c r="G34" s="2" t="str">
        <f>STIMA!G34</f>
        <v>CORPO</v>
      </c>
      <c r="H34" s="2" t="str">
        <f>STIMA!H34</f>
        <v xml:space="preserve">BARRIERE DI SICUREZZA </v>
      </c>
      <c r="I34" s="4">
        <f>$B$7</f>
        <v>1</v>
      </c>
      <c r="J34" s="5">
        <f t="shared" si="10"/>
        <v>1</v>
      </c>
      <c r="K34" s="22"/>
      <c r="L34" s="5">
        <f t="shared" si="9"/>
        <v>1</v>
      </c>
      <c r="M34" s="2" t="str">
        <f t="shared" si="1"/>
        <v>ML</v>
      </c>
      <c r="N34" s="6">
        <f t="shared" si="2"/>
        <v>104.41</v>
      </c>
      <c r="O34" s="7">
        <f t="shared" si="5"/>
        <v>104.41</v>
      </c>
      <c r="P34" s="13">
        <f t="shared" si="6"/>
        <v>3.1309804066655712E-2</v>
      </c>
    </row>
    <row r="35" spans="1:17" x14ac:dyDescent="0.25">
      <c r="A35" s="1" t="s">
        <v>70</v>
      </c>
      <c r="B35" s="27">
        <f>VLOOKUP($B$5,GEOMETRIA,HLOOKUP($A35,CNR!$A$1:$AX$2,2,FALSE),FALSE)</f>
        <v>1</v>
      </c>
      <c r="D35" s="55" t="s">
        <v>111</v>
      </c>
      <c r="E35" s="2" t="str">
        <f>STIMA!E35</f>
        <v>G.01.075</v>
      </c>
      <c r="F35" s="3" t="str">
        <f t="shared" si="0"/>
        <v>FORNITURA E POSA IN OPERA DI PARAPETTO SERIE PESANTE CON TUBI PASSANTI E PANNELLI MODULARI</v>
      </c>
      <c r="G35" s="2">
        <f>STIMA!G35</f>
        <v>0</v>
      </c>
      <c r="H35" s="2" t="str">
        <f>STIMA!H35</f>
        <v>LAVORI DIVERSI</v>
      </c>
      <c r="I35" s="4">
        <f>IF(B3&gt;0,$B$7,0)</f>
        <v>0</v>
      </c>
      <c r="J35" s="5">
        <f t="shared" si="10"/>
        <v>0</v>
      </c>
      <c r="K35" s="22"/>
      <c r="L35" s="5">
        <f>I35*J35</f>
        <v>0</v>
      </c>
      <c r="M35" s="2" t="str">
        <f t="shared" si="1"/>
        <v>ML</v>
      </c>
      <c r="N35" s="6">
        <f t="shared" si="2"/>
        <v>121.81</v>
      </c>
      <c r="O35" s="7">
        <f t="shared" si="5"/>
        <v>0</v>
      </c>
      <c r="P35" s="13">
        <f t="shared" si="6"/>
        <v>0</v>
      </c>
    </row>
    <row r="36" spans="1:17" x14ac:dyDescent="0.25">
      <c r="A36" s="1" t="s">
        <v>82</v>
      </c>
      <c r="B36" s="27">
        <f>VLOOKUP($B$5,GEOMETRIA,HLOOKUP($A36,CNR!$A$1:$AX$2,2,FALSE),FALSE)</f>
        <v>25</v>
      </c>
      <c r="D36" s="55" t="s">
        <v>98</v>
      </c>
      <c r="E36" s="2" t="str">
        <f>STIMA!E36</f>
        <v>H.01.003.a</v>
      </c>
      <c r="F36" s="3" t="str">
        <f t="shared" si="0"/>
        <v>- Per strisce continue e discontinue da centimetri 12</v>
      </c>
      <c r="G36" s="2" t="str">
        <f>STIMA!G36</f>
        <v>CORPO</v>
      </c>
      <c r="H36" s="2" t="str">
        <f>STIMA!H36</f>
        <v xml:space="preserve">SEGNALETICA ORIZZONTALE </v>
      </c>
      <c r="I36" s="4">
        <f>$B$7</f>
        <v>1</v>
      </c>
      <c r="J36" s="5">
        <f t="shared" si="10"/>
        <v>0</v>
      </c>
      <c r="K36" s="22"/>
      <c r="L36" s="5">
        <f>I36*J36</f>
        <v>0</v>
      </c>
      <c r="M36" s="2" t="str">
        <f t="shared" si="1"/>
        <v>ML</v>
      </c>
      <c r="N36" s="6">
        <f t="shared" si="2"/>
        <v>0.5</v>
      </c>
      <c r="O36" s="7">
        <f t="shared" ref="O36:O47" si="11">L36*N36</f>
        <v>0</v>
      </c>
      <c r="P36" s="13">
        <f t="shared" si="6"/>
        <v>0</v>
      </c>
    </row>
    <row r="37" spans="1:17" x14ac:dyDescent="0.25">
      <c r="A37" s="23" t="s">
        <v>92</v>
      </c>
      <c r="B37" s="27">
        <f>VLOOKUP($B$5,GEOMETRIA,HLOOKUP($A37,CNR!$A$1:$AX$2,2,FALSE),FALSE)</f>
        <v>0</v>
      </c>
      <c r="D37" s="2" t="s">
        <v>66</v>
      </c>
      <c r="E37" s="2" t="str">
        <f>STIMA!E37</f>
        <v>H.01.003.b</v>
      </c>
      <c r="F37" s="3" t="str">
        <f t="shared" si="0"/>
        <v>- Per strisce continue e discontinue da centimetri 15</v>
      </c>
      <c r="G37" s="2" t="str">
        <f>STIMA!G37</f>
        <v>CORPO</v>
      </c>
      <c r="H37" s="2" t="str">
        <f>STIMA!H37</f>
        <v xml:space="preserve">SEGNALETICA ORIZZONTALE </v>
      </c>
      <c r="I37" s="4">
        <f>$B$7</f>
        <v>1</v>
      </c>
      <c r="J37" s="5">
        <f t="shared" si="10"/>
        <v>2</v>
      </c>
      <c r="K37" s="22"/>
      <c r="L37" s="5">
        <f>I37*J37</f>
        <v>2</v>
      </c>
      <c r="M37" s="2" t="str">
        <f t="shared" si="1"/>
        <v>ML</v>
      </c>
      <c r="N37" s="6">
        <f t="shared" si="2"/>
        <v>0.55000000000000004</v>
      </c>
      <c r="O37" s="7">
        <f t="shared" si="11"/>
        <v>1.1000000000000001</v>
      </c>
      <c r="P37" s="13">
        <f t="shared" si="6"/>
        <v>3.298609757046383E-4</v>
      </c>
    </row>
    <row r="38" spans="1:17" x14ac:dyDescent="0.25">
      <c r="A38" s="23" t="s">
        <v>80</v>
      </c>
      <c r="B38" s="27">
        <f>VLOOKUP($B$5,GEOMETRIA,HLOOKUP($A38,CNR!$A$1:$AX$2,2,FALSE),FALSE)</f>
        <v>0</v>
      </c>
      <c r="D38" s="2" t="s">
        <v>65</v>
      </c>
      <c r="E38" s="2" t="str">
        <f>STIMA!E38</f>
        <v>H.01.003.c</v>
      </c>
      <c r="F38" s="3" t="str">
        <f t="shared" si="0"/>
        <v>- Per strisce continue e discontinue da centimetri 25</v>
      </c>
      <c r="G38" s="2" t="str">
        <f>STIMA!G38</f>
        <v>CORPO</v>
      </c>
      <c r="H38" s="2" t="str">
        <f>STIMA!H38</f>
        <v xml:space="preserve">SEGNALETICA ORIZZONTALE </v>
      </c>
      <c r="I38" s="4">
        <f>$B$7</f>
        <v>1</v>
      </c>
      <c r="J38" s="5">
        <f t="shared" si="10"/>
        <v>4</v>
      </c>
      <c r="K38" s="22"/>
      <c r="L38" s="5">
        <f>I38*J38</f>
        <v>4</v>
      </c>
      <c r="M38" s="2" t="str">
        <f t="shared" si="1"/>
        <v>ML</v>
      </c>
      <c r="N38" s="6">
        <f t="shared" si="2"/>
        <v>0.71</v>
      </c>
      <c r="O38" s="7">
        <f t="shared" si="11"/>
        <v>2.84</v>
      </c>
      <c r="P38" s="13">
        <f t="shared" si="6"/>
        <v>8.5164106454652057E-4</v>
      </c>
    </row>
    <row r="39" spans="1:17" x14ac:dyDescent="0.25">
      <c r="A39" s="23" t="s">
        <v>99</v>
      </c>
      <c r="B39" s="27">
        <f>VLOOKUP($B$5,GEOMETRIA,HLOOKUP($A39,CNR!$A$1:$AX$2,2,FALSE),FALSE)</f>
        <v>2</v>
      </c>
      <c r="D39" s="2" t="s">
        <v>62</v>
      </c>
      <c r="E39" s="2" t="str">
        <f>STIMA!E39</f>
        <v>I.02.001.a</v>
      </c>
      <c r="F39" s="3" t="str">
        <f t="shared" si="0"/>
        <v>- Di cm 50X50X20</v>
      </c>
      <c r="G39" s="2" t="str">
        <f>STIMA!G39</f>
        <v>CORPO</v>
      </c>
      <c r="H39" s="2" t="str">
        <f>STIMA!H39</f>
        <v>LAVORI DIVERSI</v>
      </c>
      <c r="I39" s="4">
        <f>$B$7</f>
        <v>1</v>
      </c>
      <c r="J39" s="5">
        <f>IF(AND(B36&gt;0,B3&gt;0),((B3+B11)/COS(ATAN(B16))*2+(IF(B3&gt;B19,2*B18,0))+2*B10+2*B20)/B36,0)</f>
        <v>0</v>
      </c>
      <c r="K39" s="22"/>
      <c r="L39" s="5">
        <f>I39*J39</f>
        <v>0</v>
      </c>
      <c r="M39" s="2" t="str">
        <f t="shared" si="1"/>
        <v>ML</v>
      </c>
      <c r="N39" s="6">
        <f t="shared" si="2"/>
        <v>19.73</v>
      </c>
      <c r="O39" s="7">
        <f t="shared" si="11"/>
        <v>0</v>
      </c>
      <c r="P39" s="13">
        <f t="shared" si="6"/>
        <v>0</v>
      </c>
    </row>
    <row r="40" spans="1:17" x14ac:dyDescent="0.25">
      <c r="A40" s="23" t="s">
        <v>100</v>
      </c>
      <c r="B40" s="27">
        <f>VLOOKUP($B$5,GEOMETRIA,HLOOKUP($A40,CNR!$A$1:$AX$2,2,FALSE),FALSE)</f>
        <v>0</v>
      </c>
      <c r="D40" s="55" t="s">
        <v>112</v>
      </c>
      <c r="E40" s="2" t="str">
        <f>STIMA!E40</f>
        <v>E.02.010.a</v>
      </c>
      <c r="F40" s="3" t="str">
        <f t="shared" si="0"/>
        <v>- Sezione di cm 15 x 25</v>
      </c>
      <c r="G40" s="2" t="str">
        <f>STIMA!G40</f>
        <v>CORPO</v>
      </c>
      <c r="H40" s="2" t="str">
        <f>STIMA!H40</f>
        <v>LAVORI DIVERSI</v>
      </c>
      <c r="I40" s="4">
        <f>IF(B13&gt;0,(B13/2-B6)*6.28+B14*2*B13/2,0)</f>
        <v>0</v>
      </c>
      <c r="J40" s="5"/>
      <c r="K40" s="22"/>
      <c r="L40" s="5">
        <f>I40</f>
        <v>0</v>
      </c>
      <c r="M40" s="2" t="str">
        <f t="shared" si="1"/>
        <v>ML</v>
      </c>
      <c r="N40" s="6">
        <f t="shared" si="2"/>
        <v>16.28</v>
      </c>
      <c r="O40" s="7">
        <f t="shared" si="11"/>
        <v>0</v>
      </c>
      <c r="P40" s="13">
        <f t="shared" si="6"/>
        <v>0</v>
      </c>
      <c r="Q40" s="57"/>
    </row>
    <row r="41" spans="1:17" x14ac:dyDescent="0.25">
      <c r="A41" s="23" t="s">
        <v>101</v>
      </c>
      <c r="B41" s="27">
        <f>VLOOKUP($B$5,GEOMETRIA,HLOOKUP($A41,CNR!$A$1:$AX$2,2,FALSE),FALSE)</f>
        <v>0</v>
      </c>
      <c r="D41" s="58" t="s">
        <v>107</v>
      </c>
      <c r="E41" s="2" t="str">
        <f>STIMA!E41</f>
        <v>E.02.035.b</v>
      </c>
      <c r="F41" s="3" t="str">
        <f t="shared" si="0"/>
        <v>- In letto di sabbia e cemento, dimensioni 10x10x12 cm</v>
      </c>
      <c r="G41" s="2" t="str">
        <f>STIMA!G41</f>
        <v>CORPO</v>
      </c>
      <c r="H41" s="2" t="str">
        <f>STIMA!H41</f>
        <v>LAVORI DIVERSI</v>
      </c>
      <c r="I41" s="4">
        <f>IF(B13&gt;0,(B13/2-B6-B15/2)*6.28,0)</f>
        <v>0</v>
      </c>
      <c r="J41" s="5">
        <f>IF(B13&gt;0,B15,0)</f>
        <v>0</v>
      </c>
      <c r="K41" s="22"/>
      <c r="L41" s="5">
        <f>I41*J41</f>
        <v>0</v>
      </c>
      <c r="M41" s="2" t="str">
        <f t="shared" si="1"/>
        <v>MQ</v>
      </c>
      <c r="N41" s="6">
        <f t="shared" si="2"/>
        <v>93.51</v>
      </c>
      <c r="O41" s="7">
        <f t="shared" si="11"/>
        <v>0</v>
      </c>
      <c r="P41" s="13">
        <f t="shared" si="6"/>
        <v>0</v>
      </c>
      <c r="Q41" s="57"/>
    </row>
    <row r="42" spans="1:17" x14ac:dyDescent="0.25">
      <c r="A42" s="23" t="s">
        <v>103</v>
      </c>
      <c r="B42" s="27">
        <f>VLOOKUP($B$5,GEOMETRIA,HLOOKUP($A42,CNR!$A$1:$AX$2,2,FALSE),FALSE)</f>
        <v>1</v>
      </c>
      <c r="D42" s="59" t="s">
        <v>63</v>
      </c>
      <c r="E42" s="2" t="str">
        <f>STIMA!E42</f>
        <v>E.02.025.a</v>
      </c>
      <c r="F42" s="3" t="str">
        <f t="shared" si="0"/>
        <v>- Dimensioni 30/35 x 50 x 200 cm</v>
      </c>
      <c r="G42" s="2" t="str">
        <f>STIMA!G42</f>
        <v>CORPO</v>
      </c>
      <c r="H42" s="2" t="str">
        <f>STIMA!H42</f>
        <v>LAVORI DIVERSI</v>
      </c>
      <c r="I42" s="4">
        <f>$B$7</f>
        <v>1</v>
      </c>
      <c r="J42" s="5">
        <f>IF(B3&gt;0,0,2)</f>
        <v>2</v>
      </c>
      <c r="K42" s="22"/>
      <c r="L42" s="5">
        <f>I42*J42</f>
        <v>2</v>
      </c>
      <c r="M42" s="2" t="str">
        <f t="shared" si="1"/>
        <v>ML</v>
      </c>
      <c r="N42" s="6">
        <f t="shared" si="2"/>
        <v>60.72</v>
      </c>
      <c r="O42" s="7">
        <f t="shared" si="11"/>
        <v>121.44</v>
      </c>
      <c r="P42" s="13">
        <f t="shared" si="6"/>
        <v>3.6416651717792063E-2</v>
      </c>
      <c r="Q42" s="57"/>
    </row>
    <row r="43" spans="1:17" x14ac:dyDescent="0.25">
      <c r="A43" s="23" t="s">
        <v>111</v>
      </c>
      <c r="B43" s="27">
        <f>VLOOKUP($B$5,GEOMETRIA,HLOOKUP($A43,CNR!$A$1:$AX$2,2,FALSE),FALSE)</f>
        <v>0</v>
      </c>
      <c r="D43" s="58" t="s">
        <v>106</v>
      </c>
      <c r="E43" s="2" t="str">
        <f>STIMA!E43</f>
        <v>E.02.020.b</v>
      </c>
      <c r="F43" s="3" t="str">
        <f t="shared" si="0"/>
        <v>- a sezione trapezoidale, dimensioni 50X40X25h</v>
      </c>
      <c r="G43" s="2" t="str">
        <f>STIMA!G43</f>
        <v>CORPO</v>
      </c>
      <c r="H43" s="2" t="str">
        <f>STIMA!H43</f>
        <v>LAVORI DIVERSI</v>
      </c>
      <c r="I43" s="4">
        <f>IF(B12&gt;0,$B$7,0)</f>
        <v>0</v>
      </c>
      <c r="J43" s="5">
        <f>IF(B12&gt;0,2,0)</f>
        <v>0</v>
      </c>
      <c r="K43" s="22"/>
      <c r="L43" s="5">
        <f>I43*J43</f>
        <v>0</v>
      </c>
      <c r="M43" s="2" t="str">
        <f t="shared" si="1"/>
        <v>ML</v>
      </c>
      <c r="N43" s="6">
        <f t="shared" si="2"/>
        <v>43.25</v>
      </c>
      <c r="O43" s="7">
        <f t="shared" si="11"/>
        <v>0</v>
      </c>
      <c r="P43" s="13">
        <f t="shared" si="6"/>
        <v>0</v>
      </c>
    </row>
    <row r="44" spans="1:17" x14ac:dyDescent="0.25">
      <c r="A44" s="23" t="s">
        <v>98</v>
      </c>
      <c r="B44" s="27">
        <f>VLOOKUP($B$5,GEOMETRIA,HLOOKUP($A44,CNR!$A$1:$AX$2,2,FALSE),FALSE)</f>
        <v>0</v>
      </c>
      <c r="D44" s="58" t="s">
        <v>113</v>
      </c>
      <c r="E44" s="2" t="str">
        <f>STIMA!E44</f>
        <v>B.03.035.b</v>
      </c>
      <c r="F44" s="3" t="str">
        <f t="shared" si="0"/>
        <v>- Classe di resistenza C28/35 (RCK&gt;=35 N/mmq)</v>
      </c>
      <c r="G44" s="2" t="str">
        <f>STIMA!G44</f>
        <v>CORPO</v>
      </c>
      <c r="H44" s="2" t="str">
        <f>STIMA!H44</f>
        <v>OPERE IN CLS (ESCLUSE FONDAZIONI INDIRETTE)</v>
      </c>
      <c r="I44" s="4">
        <f>IF(B12&gt;0,$B$7,0)</f>
        <v>0</v>
      </c>
      <c r="J44" s="5">
        <f>B12</f>
        <v>0</v>
      </c>
      <c r="K44" s="60">
        <f>IF(B12&gt;0,0.3,0)</f>
        <v>0</v>
      </c>
      <c r="L44" s="5">
        <f>I44*J44*K44</f>
        <v>0</v>
      </c>
      <c r="M44" s="2" t="str">
        <f t="shared" si="1"/>
        <v>MC</v>
      </c>
      <c r="N44" s="6">
        <f t="shared" si="2"/>
        <v>130.61000000000001</v>
      </c>
      <c r="O44" s="7">
        <f t="shared" si="11"/>
        <v>0</v>
      </c>
      <c r="P44" s="13">
        <f t="shared" si="6"/>
        <v>0</v>
      </c>
    </row>
    <row r="45" spans="1:17" x14ac:dyDescent="0.25">
      <c r="A45" s="23" t="s">
        <v>66</v>
      </c>
      <c r="B45" s="27">
        <f>VLOOKUP($B$5,GEOMETRIA,HLOOKUP($A45,CNR!$A$1:$AX$2,2,FALSE),FALSE)</f>
        <v>2</v>
      </c>
      <c r="D45" s="58" t="s">
        <v>114</v>
      </c>
      <c r="E45" s="2" t="str">
        <f>STIMA!E45</f>
        <v>B.05.030</v>
      </c>
      <c r="F45" s="3" t="str">
        <f t="shared" si="0"/>
        <v>ACCIAI E STRUTTURE IN ACCIAIO - IN BARRE TONDE B450C BARRE AD ADERENZA MIGLIORATA</v>
      </c>
      <c r="G45" s="2" t="str">
        <f>STIMA!G45</f>
        <v>CORPO</v>
      </c>
      <c r="H45" s="2" t="str">
        <f>STIMA!H45</f>
        <v>OPERE IN CLS (ESCLUSE FONDAZIONI INDIRETTE)</v>
      </c>
      <c r="I45" s="48" t="s">
        <v>85</v>
      </c>
      <c r="J45" s="50"/>
      <c r="K45" s="60">
        <f>IF(B12&gt;0,50,0)</f>
        <v>0</v>
      </c>
      <c r="L45" s="5">
        <f>L44*K45</f>
        <v>0</v>
      </c>
      <c r="M45" s="2" t="str">
        <f t="shared" si="1"/>
        <v>kG</v>
      </c>
      <c r="N45" s="6">
        <f t="shared" si="2"/>
        <v>1.26</v>
      </c>
      <c r="O45" s="7">
        <f t="shared" si="11"/>
        <v>0</v>
      </c>
      <c r="P45" s="13">
        <f t="shared" si="6"/>
        <v>0</v>
      </c>
    </row>
    <row r="46" spans="1:17" x14ac:dyDescent="0.25">
      <c r="A46" s="26" t="s">
        <v>65</v>
      </c>
      <c r="B46" s="27">
        <f>VLOOKUP($B$5,GEOMETRIA,HLOOKUP($A46,CNR!$A$1:$AX$2,2,FALSE),FALSE)</f>
        <v>4</v>
      </c>
      <c r="D46" s="58" t="s">
        <v>115</v>
      </c>
      <c r="E46" s="2" t="str">
        <f>STIMA!E46</f>
        <v>B.04.001</v>
      </c>
      <c r="F46" s="3" t="str">
        <f t="shared" si="0"/>
        <v>CASSEFORME PIANE ORIZZONTALI O VERTICALI PER CONGLOMERATI CEMENTIZI</v>
      </c>
      <c r="G46" s="2" t="str">
        <f>STIMA!G46</f>
        <v>CORPO</v>
      </c>
      <c r="H46" s="2" t="str">
        <f>STIMA!H46</f>
        <v>OPERE IN CLS (ESCLUSE FONDAZIONI INDIRETTE)</v>
      </c>
      <c r="I46" s="4">
        <f>IF(B12&gt;0,$B$7,0)</f>
        <v>0</v>
      </c>
      <c r="J46" s="5">
        <f>IF(B12&gt;0,2*0.3,0)</f>
        <v>0</v>
      </c>
      <c r="K46" s="22"/>
      <c r="L46" s="5">
        <f>I46*J46</f>
        <v>0</v>
      </c>
      <c r="M46" s="2" t="str">
        <f t="shared" si="1"/>
        <v>MQ</v>
      </c>
      <c r="N46" s="6">
        <f t="shared" si="2"/>
        <v>28.88</v>
      </c>
      <c r="O46" s="7">
        <f t="shared" si="11"/>
        <v>0</v>
      </c>
      <c r="P46" s="13">
        <f t="shared" si="6"/>
        <v>0</v>
      </c>
    </row>
    <row r="47" spans="1:17" x14ac:dyDescent="0.25">
      <c r="A47" s="1" t="s">
        <v>124</v>
      </c>
      <c r="B47" s="27">
        <f>VLOOKUP($B$5,GEOMETRIA,HLOOKUP($A47,CNR!$A$1:$AX$2,2,FALSE),FALSE)</f>
        <v>0</v>
      </c>
      <c r="D47" s="2" t="s">
        <v>70</v>
      </c>
      <c r="E47" s="2"/>
      <c r="F47" s="3" t="str">
        <f t="shared" si="0"/>
        <v/>
      </c>
      <c r="G47" s="2"/>
      <c r="H47" s="2"/>
      <c r="I47" s="4">
        <f>IF(B35=1,$B$7,0)</f>
        <v>1</v>
      </c>
      <c r="J47" s="5">
        <f>IF(B3&gt;0,(2*B10+B6+2*B12+B15+((B3+B11)*B16)*2+(IF(B3&gt;B19,2*B18,0))+2*B20+6*B21+2*B22+B9),B6+2*B10+2*B12+B15+(K15+K16)*2*B17+IF(B29-B3&gt;B19,2*B18,0)+2*B20+6*B21+2*B22+B9)</f>
        <v>51.84</v>
      </c>
      <c r="K47" s="12"/>
      <c r="L47" s="5">
        <f>I47*J47</f>
        <v>51.84</v>
      </c>
      <c r="M47" s="2" t="s">
        <v>35</v>
      </c>
      <c r="N47" s="6">
        <v>15</v>
      </c>
      <c r="O47" s="7">
        <f t="shared" si="11"/>
        <v>777.6</v>
      </c>
      <c r="P47" s="13">
        <f t="shared" si="6"/>
        <v>0.23318172246175156</v>
      </c>
    </row>
    <row r="48" spans="1:17" x14ac:dyDescent="0.25">
      <c r="A48" s="1" t="s">
        <v>150</v>
      </c>
      <c r="B48" s="27">
        <f>VLOOKUP($B$5,GEOMETRIA,HLOOKUP($A48,CNR!$A$1:$AX$2,2,FALSE),FALSE)</f>
        <v>0</v>
      </c>
      <c r="D48" s="58" t="s">
        <v>126</v>
      </c>
      <c r="E48" s="2" t="str">
        <f>STIMA!E48</f>
        <v>G.02.025.b</v>
      </c>
      <c r="F48" s="3" t="str">
        <f>IF(E48="","",VLOOKUP(E48,EPU,2,FALSE))</f>
        <v>- Laterale</v>
      </c>
      <c r="G48" s="2" t="str">
        <f>STIMA!G48</f>
        <v>CORPO</v>
      </c>
      <c r="H48" s="2" t="str">
        <f>STIMA!H48</f>
        <v xml:space="preserve">BARRIERE DI SICUREZZA </v>
      </c>
      <c r="I48" s="4">
        <f>IF(B49&gt;0,$B$7,0)</f>
        <v>0</v>
      </c>
      <c r="J48" s="5">
        <f>B47</f>
        <v>0</v>
      </c>
      <c r="K48" s="60"/>
      <c r="L48" s="5">
        <f>I48*J48</f>
        <v>0</v>
      </c>
      <c r="M48" s="2" t="str">
        <f>IF(E48="","",VLOOKUP(E48,EPU,3,FALSE))</f>
        <v>ML</v>
      </c>
      <c r="N48" s="6">
        <f>IF(E48="","",VLOOKUP(E48,EPU,4,FALSE))</f>
        <v>10.14</v>
      </c>
      <c r="O48" s="7">
        <f>L48*N48</f>
        <v>0</v>
      </c>
      <c r="P48" s="13">
        <f t="shared" si="6"/>
        <v>0</v>
      </c>
    </row>
    <row r="49" spans="1:16" x14ac:dyDescent="0.25">
      <c r="A49" s="1" t="s">
        <v>126</v>
      </c>
      <c r="B49" s="27">
        <f>VLOOKUP($B$5,GEOMETRIA,HLOOKUP($A49,CNR!$A$1:$AX$2,2,FALSE),FALSE)</f>
        <v>0</v>
      </c>
      <c r="D49" s="58" t="s">
        <v>125</v>
      </c>
      <c r="E49" s="2" t="str">
        <f>STIMA!E49</f>
        <v>A.02.001.e</v>
      </c>
      <c r="F49" s="3" t="str">
        <f>IF(E49="","",VLOOKUP(E49,EPU,2,FALSE))</f>
        <v>- Scarpate per ammorsamento nuovi rilevati</v>
      </c>
      <c r="G49" s="2" t="str">
        <f>STIMA!G49</f>
        <v>MISURA</v>
      </c>
      <c r="H49" s="2" t="str">
        <f>STIMA!H49</f>
        <v>BONIFICHE</v>
      </c>
      <c r="I49" s="4">
        <f>IF(B47&gt;0,$B$7,0)</f>
        <v>0</v>
      </c>
      <c r="J49" s="5">
        <f>IF(B47&gt;0,ABS(B3)/COS(ATAN(B16))*B47,0)</f>
        <v>0</v>
      </c>
      <c r="K49" s="60"/>
      <c r="L49" s="5">
        <f>I49*J49</f>
        <v>0</v>
      </c>
      <c r="M49" s="2" t="str">
        <f>IF(E49="","",VLOOKUP(E49,EPU,3,FALSE))</f>
        <v>MQ</v>
      </c>
      <c r="N49" s="6">
        <f>IF(E49="","",VLOOKUP(E49,EPU,4,FALSE))</f>
        <v>12.87</v>
      </c>
      <c r="O49" s="7">
        <f>L49*N49</f>
        <v>0</v>
      </c>
      <c r="P49" s="13">
        <f t="shared" si="6"/>
        <v>0</v>
      </c>
    </row>
    <row r="50" spans="1:16" x14ac:dyDescent="0.25">
      <c r="D50" s="58" t="s">
        <v>151</v>
      </c>
      <c r="E50" s="2" t="str">
        <f>STIMA!E50</f>
        <v>D.01.060</v>
      </c>
      <c r="F50" s="3" t="str">
        <f>IF(E50="","",VLOOKUP(E50,EPU,2,FALSE))</f>
        <v>TAGLIO DELLA PAVIMENTAZIONE IN CONGLOMERATO BITUMINOSO SU IMPALCATI</v>
      </c>
      <c r="G50" s="2" t="str">
        <f>STIMA!G50</f>
        <v>MISURA</v>
      </c>
      <c r="H50" s="2" t="str">
        <f>STIMA!H50</f>
        <v>DEMOLIZIONI</v>
      </c>
      <c r="I50" s="4">
        <f>IF(B47&gt;0,$B$7,0)</f>
        <v>0</v>
      </c>
      <c r="J50" s="5">
        <f>B47</f>
        <v>0</v>
      </c>
      <c r="K50" s="60"/>
      <c r="L50" s="5">
        <f>I50*J50</f>
        <v>0</v>
      </c>
      <c r="M50" s="2" t="str">
        <f>IF(E50="","",VLOOKUP(E50,EPU,3,FALSE))</f>
        <v>ML</v>
      </c>
      <c r="N50" s="6">
        <f>IF(E50="","",VLOOKUP(E50,EPU,4,FALSE))</f>
        <v>1.63</v>
      </c>
      <c r="O50" s="7">
        <f>L50*N50</f>
        <v>0</v>
      </c>
      <c r="P50" s="13">
        <f t="shared" si="6"/>
        <v>0</v>
      </c>
    </row>
    <row r="51" spans="1:16" x14ac:dyDescent="0.25">
      <c r="D51" s="58" t="s">
        <v>152</v>
      </c>
      <c r="E51" s="2" t="str">
        <f>STIMA!E51</f>
        <v>D.01.065</v>
      </c>
      <c r="F51" s="3" t="str">
        <f>IF(E51="","",VLOOKUP(E51,EPU,2,FALSE))</f>
        <v>SCARIFICA E/O DEMOLIZIONE PAVIMENTAZIONE SU IMPALCATI DI OPERE D'ARTE</v>
      </c>
      <c r="G51" s="2" t="str">
        <f>STIMA!G51</f>
        <v>MISURA</v>
      </c>
      <c r="H51" s="2" t="str">
        <f>STIMA!H51</f>
        <v>DEMOLIZIONI</v>
      </c>
      <c r="I51" s="4">
        <f>IF(B47&gt;0,$B$7,0)</f>
        <v>0</v>
      </c>
      <c r="J51" s="5">
        <f>B48*B47</f>
        <v>0</v>
      </c>
      <c r="K51" s="60">
        <f>B29*100</f>
        <v>67</v>
      </c>
      <c r="L51" s="5">
        <f>I51*J51*K51</f>
        <v>0</v>
      </c>
      <c r="M51" s="2" t="str">
        <f>IF(E51="","",VLOOKUP(E51,EPU,3,FALSE))</f>
        <v>MQxCM</v>
      </c>
      <c r="N51" s="6">
        <f>IF(E51="","",VLOOKUP(E51,EPU,4,FALSE))</f>
        <v>0.55000000000000004</v>
      </c>
      <c r="O51" s="7">
        <f>L51*N51</f>
        <v>0</v>
      </c>
      <c r="P51" s="13">
        <f t="shared" si="6"/>
        <v>0</v>
      </c>
    </row>
    <row r="52" spans="1:16" x14ac:dyDescent="0.25">
      <c r="D52" s="58" t="s">
        <v>153</v>
      </c>
      <c r="E52" s="2" t="str">
        <f>STIMA!E52</f>
        <v>D.01.052</v>
      </c>
      <c r="F52" s="3" t="str">
        <f>IF(E52="","",VLOOKUP(E52,EPU,2,FALSE))</f>
        <v>FRESATURA DI STRATI DI PAVIMENTAZIONE IN CONGLOMERATO BITUMINOSO</v>
      </c>
      <c r="G52" s="2" t="str">
        <f>STIMA!G52</f>
        <v>MISURA</v>
      </c>
      <c r="H52" s="2" t="str">
        <f>STIMA!H52</f>
        <v>DEMOLIZIONI</v>
      </c>
      <c r="I52" s="4">
        <f>IF(B47&gt;0,$B$7,0)</f>
        <v>0</v>
      </c>
      <c r="J52" s="5">
        <f>B48*B47</f>
        <v>0</v>
      </c>
      <c r="K52" s="60">
        <f>(MAX(B27:B28)+B26)*100</f>
        <v>10</v>
      </c>
      <c r="L52" s="5">
        <f>I52*J52*K52</f>
        <v>0</v>
      </c>
      <c r="M52" s="2" t="str">
        <f>IF(E52="","",VLOOKUP(E52,EPU,3,FALSE))</f>
        <v>MQxCM</v>
      </c>
      <c r="N52" s="6">
        <f>IF(E52="","",VLOOKUP(E52,EPU,4,FALSE))</f>
        <v>0.44</v>
      </c>
      <c r="O52" s="7">
        <f>L52*N52</f>
        <v>0</v>
      </c>
      <c r="P52" s="13">
        <f t="shared" si="6"/>
        <v>0</v>
      </c>
    </row>
    <row r="60" spans="1:16" ht="15.75" thickBot="1" x14ac:dyDescent="0.3"/>
    <row r="61" spans="1:16" ht="16.5" thickBot="1" x14ac:dyDescent="0.3">
      <c r="O61" s="61">
        <f>SUM(O2:O60)</f>
        <v>3334.7382110000003</v>
      </c>
      <c r="P61" s="62">
        <f>SUM(P2:P48)</f>
        <v>1</v>
      </c>
    </row>
    <row r="62" spans="1:16" x14ac:dyDescent="0.25">
      <c r="P62" s="62">
        <f>MAX(P2:P47)</f>
        <v>0.23318172246175156</v>
      </c>
    </row>
    <row r="63" spans="1:16" x14ac:dyDescent="0.25">
      <c r="P63" s="63">
        <v>0.2</v>
      </c>
    </row>
    <row r="64" spans="1:16" x14ac:dyDescent="0.25">
      <c r="P64" s="63">
        <v>0.05</v>
      </c>
    </row>
    <row r="65533" spans="7:7" x14ac:dyDescent="0.25">
      <c r="G65533" s="64"/>
    </row>
  </sheetData>
  <dataValidations count="4">
    <dataValidation type="list" allowBlank="1" showInputMessage="1" showErrorMessage="1" sqref="B5">
      <formula1>TIPO</formula1>
    </dataValidation>
    <dataValidation type="list" allowBlank="1" showInputMessage="1" showErrorMessage="1" sqref="G65533:G65536 G2:G52">
      <formula1>CM</formula1>
    </dataValidation>
    <dataValidation type="list" allowBlank="1" showInputMessage="1" showErrorMessage="1" sqref="H2:H52">
      <formula1>CAT</formula1>
    </dataValidation>
    <dataValidation type="list" allowBlank="1" showInputMessage="1" showErrorMessage="1" sqref="E2:E52">
      <formula1>CODICE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5533"/>
  <sheetViews>
    <sheetView zoomScale="90" zoomScaleNormal="90" workbookViewId="0">
      <pane ySplit="1" topLeftCell="A2" activePane="bottomLeft" state="frozen"/>
      <selection activeCell="G47" sqref="G47:H47"/>
      <selection pane="bottomLeft" activeCell="O34" sqref="O34:O35"/>
    </sheetView>
  </sheetViews>
  <sheetFormatPr defaultRowHeight="15" x14ac:dyDescent="0.25"/>
  <cols>
    <col min="1" max="1" width="23.5703125" style="1" customWidth="1"/>
    <col min="2" max="2" width="16.28515625" style="1" customWidth="1"/>
    <col min="3" max="3" width="3" style="1" customWidth="1"/>
    <col min="4" max="4" width="26" style="1" customWidth="1"/>
    <col min="5" max="5" width="12.140625" style="1" customWidth="1"/>
    <col min="6" max="7" width="2.5703125" style="1" customWidth="1"/>
    <col min="8" max="8" width="2" style="1" customWidth="1"/>
    <col min="9" max="9" width="6.7109375" style="1" customWidth="1"/>
    <col min="10" max="10" width="7.5703125" style="1" customWidth="1"/>
    <col min="11" max="11" width="6" style="1" customWidth="1"/>
    <col min="12" max="12" width="11" style="1" customWidth="1"/>
    <col min="13" max="13" width="9.140625" style="1" customWidth="1"/>
    <col min="14" max="14" width="10" style="1" customWidth="1"/>
    <col min="15" max="15" width="17.5703125" style="1" customWidth="1"/>
    <col min="16" max="16" width="9.140625" style="1" customWidth="1"/>
    <col min="17" max="17" width="6.28515625" style="1" customWidth="1"/>
    <col min="20" max="21" width="9.140625" style="1"/>
    <col min="22" max="22" width="13.7109375" style="1" customWidth="1"/>
    <col min="23" max="16384" width="9.140625" style="1"/>
  </cols>
  <sheetData>
    <row r="1" spans="1:29" ht="15.75" thickBot="1" x14ac:dyDescent="0.3">
      <c r="A1" s="73"/>
      <c r="B1" s="74"/>
      <c r="D1" s="70" t="s">
        <v>32</v>
      </c>
      <c r="E1" s="70" t="s">
        <v>0</v>
      </c>
      <c r="F1" s="70" t="s">
        <v>1</v>
      </c>
      <c r="G1" s="70" t="s">
        <v>6</v>
      </c>
      <c r="H1" s="70" t="s">
        <v>5</v>
      </c>
      <c r="I1" s="70" t="s">
        <v>2</v>
      </c>
      <c r="J1" s="70" t="s">
        <v>3</v>
      </c>
      <c r="K1" s="70" t="s">
        <v>4</v>
      </c>
      <c r="L1" s="70" t="s">
        <v>40</v>
      </c>
      <c r="M1" s="70" t="s">
        <v>41</v>
      </c>
      <c r="N1" s="70" t="s">
        <v>34</v>
      </c>
      <c r="O1" s="70" t="s">
        <v>42</v>
      </c>
      <c r="P1" s="71" t="s">
        <v>37</v>
      </c>
      <c r="Q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6.5" thickBot="1" x14ac:dyDescent="0.3">
      <c r="A2" s="75" t="s">
        <v>102</v>
      </c>
      <c r="B2" s="10">
        <f>O61</f>
        <v>2955.8962109999998</v>
      </c>
      <c r="D2" s="2" t="s">
        <v>56</v>
      </c>
      <c r="E2" s="2" t="str">
        <f>STIMA!E2</f>
        <v>A.02.001.f</v>
      </c>
      <c r="F2" s="3" t="str">
        <f t="shared" ref="F2:F47" si="0">IF(E2="","",VLOOKUP(E2,EPU,2,FALSE))</f>
        <v>- Dei rilevati con materiale da cava A1/A3 - Profondità cm 30</v>
      </c>
      <c r="G2" s="2" t="str">
        <f>STIMA!G2</f>
        <v>CORPO</v>
      </c>
      <c r="H2" s="2" t="str">
        <f>STIMA!H2</f>
        <v xml:space="preserve">MOVIMENTI DI MATERIE </v>
      </c>
      <c r="I2" s="4">
        <f>$B$7</f>
        <v>1</v>
      </c>
      <c r="J2" s="5">
        <f>IF(B47&gt;0,B6,IF(B3&gt;0,(B6+2*B10+((B3+B11)*B16-B30/COS(ATAN(B16)))*2+(IF(B3&gt;B19,2*B18,0)))+B15+2*B12,0))</f>
        <v>0</v>
      </c>
      <c r="K2" s="22"/>
      <c r="L2" s="5">
        <f>I2*J2</f>
        <v>0</v>
      </c>
      <c r="M2" s="2" t="str">
        <f t="shared" ref="M2:M46" si="1">IF(E2="","",VLOOKUP(E2,EPU,3,FALSE))</f>
        <v>MQ</v>
      </c>
      <c r="N2" s="6">
        <f t="shared" ref="N2:N46" si="2">IF(E2="","",VLOOKUP(E2,EPU,4,FALSE))</f>
        <v>5.82</v>
      </c>
      <c r="O2" s="7">
        <f t="shared" ref="O2:O9" si="3">L2*N2</f>
        <v>0</v>
      </c>
      <c r="P2" s="8">
        <f t="shared" ref="P2:P9" si="4">O2/$O$61</f>
        <v>0</v>
      </c>
    </row>
    <row r="3" spans="1:29" ht="15.75" thickBot="1" x14ac:dyDescent="0.3">
      <c r="A3" s="75" t="s">
        <v>110</v>
      </c>
      <c r="B3" s="14">
        <f>STIMA!V19</f>
        <v>-4</v>
      </c>
      <c r="D3" s="2" t="s">
        <v>74</v>
      </c>
      <c r="E3" s="2" t="str">
        <f>STIMA!E3</f>
        <v>A.02.020.b</v>
      </c>
      <c r="F3" s="3" t="str">
        <f t="shared" si="0"/>
        <v>- Con uso di calce</v>
      </c>
      <c r="G3" s="2" t="str">
        <f>STIMA!G3</f>
        <v>CORPO</v>
      </c>
      <c r="H3" s="2" t="str">
        <f>STIMA!H3</f>
        <v xml:space="preserve">MOVIMENTI DI MATERIE </v>
      </c>
      <c r="I3" s="4">
        <f>IF(B34=1,$B$7,0)</f>
        <v>1</v>
      </c>
      <c r="J3" s="5">
        <f>IF(B47&gt;0,B6,IF(B3&gt;0,(B6+2*B10+((B3+B11)*B16-B30/COS(ATAN(B16)))*2+(IF(B3&gt;B19,2*B18,0)))+B15+B12,B6+2*B10+2*B12+B15))</f>
        <v>22</v>
      </c>
      <c r="K3" s="60">
        <v>0.3</v>
      </c>
      <c r="L3" s="5">
        <f>I3*J3*K3</f>
        <v>6.6</v>
      </c>
      <c r="M3" s="2" t="str">
        <f t="shared" si="1"/>
        <v>MC</v>
      </c>
      <c r="N3" s="6">
        <f t="shared" si="2"/>
        <v>5.9</v>
      </c>
      <c r="O3" s="7">
        <f t="shared" si="3"/>
        <v>38.94</v>
      </c>
      <c r="P3" s="13">
        <f t="shared" si="4"/>
        <v>1.3173669581188147E-2</v>
      </c>
    </row>
    <row r="4" spans="1:29" ht="15.75" thickBot="1" x14ac:dyDescent="0.3">
      <c r="A4" s="75" t="s">
        <v>109</v>
      </c>
      <c r="B4" s="14">
        <v>1</v>
      </c>
      <c r="D4" s="2" t="s">
        <v>71</v>
      </c>
      <c r="E4" s="2" t="str">
        <f>STIMA!E4</f>
        <v>A.01.001</v>
      </c>
      <c r="F4" s="3" t="str">
        <f t="shared" si="0"/>
        <v>SCAVO DI SBANCAMENTO IN MATERIE DI QUALSIASI NATURA</v>
      </c>
      <c r="G4" s="2" t="str">
        <f>STIMA!G4</f>
        <v>MISURA</v>
      </c>
      <c r="H4" s="2" t="str">
        <f>STIMA!H4</f>
        <v>BONIFICHE</v>
      </c>
      <c r="I4" s="4">
        <f>$B$7</f>
        <v>1</v>
      </c>
      <c r="J4" s="5">
        <f>J3</f>
        <v>22</v>
      </c>
      <c r="K4" s="5">
        <f>B32</f>
        <v>0.5</v>
      </c>
      <c r="L4" s="5">
        <f>I4*J4*K4</f>
        <v>11</v>
      </c>
      <c r="M4" s="2" t="str">
        <f t="shared" si="1"/>
        <v>MC</v>
      </c>
      <c r="N4" s="6">
        <f t="shared" si="2"/>
        <v>3.65</v>
      </c>
      <c r="O4" s="7">
        <f t="shared" si="3"/>
        <v>40.15</v>
      </c>
      <c r="P4" s="13">
        <f t="shared" si="4"/>
        <v>1.3583020895857835E-2</v>
      </c>
    </row>
    <row r="5" spans="1:29" ht="15.75" thickBot="1" x14ac:dyDescent="0.3">
      <c r="A5" s="17" t="s">
        <v>90</v>
      </c>
      <c r="B5" s="18" t="str">
        <f>STIMA!$B$5</f>
        <v>B.1</v>
      </c>
      <c r="D5" s="2" t="s">
        <v>72</v>
      </c>
      <c r="E5" s="2" t="str">
        <f>STIMA!E5</f>
        <v>A.02.003</v>
      </c>
      <c r="F5" s="3" t="str">
        <f t="shared" si="0"/>
        <v>FORNITURA MATERIALI PER RILEVATI DA CAVE CON DISTANZA &lt; 5 KM</v>
      </c>
      <c r="G5" s="2" t="str">
        <f>STIMA!G5</f>
        <v>MISURA</v>
      </c>
      <c r="H5" s="2" t="str">
        <f>STIMA!H5</f>
        <v>BONIFICHE</v>
      </c>
      <c r="I5" s="4">
        <f>$B$7</f>
        <v>1</v>
      </c>
      <c r="J5" s="5">
        <f>J4</f>
        <v>22</v>
      </c>
      <c r="K5" s="5">
        <f>K4</f>
        <v>0.5</v>
      </c>
      <c r="L5" s="5">
        <f>I5*J5*K5</f>
        <v>11</v>
      </c>
      <c r="M5" s="2" t="str">
        <f t="shared" si="1"/>
        <v>MC</v>
      </c>
      <c r="N5" s="6">
        <f t="shared" si="2"/>
        <v>15.83</v>
      </c>
      <c r="O5" s="7">
        <f t="shared" si="3"/>
        <v>174.13</v>
      </c>
      <c r="P5" s="13">
        <f t="shared" si="4"/>
        <v>5.8909375556556037E-2</v>
      </c>
    </row>
    <row r="6" spans="1:29" ht="15.75" thickBot="1" x14ac:dyDescent="0.3">
      <c r="A6" s="75" t="s">
        <v>97</v>
      </c>
      <c r="B6" s="19">
        <f>VLOOKUP($B$5,GEOMETRIA,HLOOKUP($A6,CNR!$A$1:$AX$2,2,FALSE),FALSE)</f>
        <v>19.5</v>
      </c>
      <c r="D6" s="2" t="s">
        <v>73</v>
      </c>
      <c r="E6" s="2" t="str">
        <f>STIMA!E6</f>
        <v>A.02.007.a</v>
      </c>
      <c r="F6" s="3" t="str">
        <f t="shared" si="0"/>
        <v>- Appartenenti ai gruppi A1, A2-4, A2-5, A3</v>
      </c>
      <c r="G6" s="2" t="str">
        <f>STIMA!G6</f>
        <v>MISURA</v>
      </c>
      <c r="H6" s="2" t="str">
        <f>STIMA!H6</f>
        <v>BONIFICHE</v>
      </c>
      <c r="I6" s="4">
        <f>$B$7</f>
        <v>1</v>
      </c>
      <c r="J6" s="5">
        <f>J5</f>
        <v>22</v>
      </c>
      <c r="K6" s="5">
        <f>K5</f>
        <v>0.5</v>
      </c>
      <c r="L6" s="5">
        <f>I6*J6*K6</f>
        <v>11</v>
      </c>
      <c r="M6" s="2" t="str">
        <f t="shared" si="1"/>
        <v>MC</v>
      </c>
      <c r="N6" s="6">
        <f t="shared" si="2"/>
        <v>1.7</v>
      </c>
      <c r="O6" s="7">
        <f t="shared" si="3"/>
        <v>18.7</v>
      </c>
      <c r="P6" s="13">
        <f t="shared" si="4"/>
        <v>6.3263384994406355E-3</v>
      </c>
    </row>
    <row r="7" spans="1:29" ht="15.75" thickBot="1" x14ac:dyDescent="0.3">
      <c r="A7" s="75" t="s">
        <v>116</v>
      </c>
      <c r="B7" s="21">
        <f>IF(B13=0,B4,(B13/2-B6/2)*6.28+B14*B13/2*0.75)</f>
        <v>1</v>
      </c>
      <c r="D7" s="2" t="s">
        <v>79</v>
      </c>
      <c r="E7" s="2" t="str">
        <f>STIMA!E7</f>
        <v>A.02.002.a</v>
      </c>
      <c r="F7" s="3" t="str">
        <f t="shared" si="0"/>
        <v>- Su terreni appartenenti ai gruppi A.1, A.2-4, A.2-5, A.3</v>
      </c>
      <c r="G7" s="2" t="str">
        <f>STIMA!G7</f>
        <v>CORPO</v>
      </c>
      <c r="H7" s="2" t="str">
        <f>STIMA!H7</f>
        <v xml:space="preserve">MOVIMENTI DI MATERIE </v>
      </c>
      <c r="I7" s="4">
        <f>$B$7</f>
        <v>1</v>
      </c>
      <c r="J7" s="5">
        <f>J2</f>
        <v>0</v>
      </c>
      <c r="K7" s="20"/>
      <c r="L7" s="5">
        <f>I7*J7</f>
        <v>0</v>
      </c>
      <c r="M7" s="2" t="str">
        <f t="shared" si="1"/>
        <v>MQ</v>
      </c>
      <c r="N7" s="6">
        <f t="shared" si="2"/>
        <v>0.43</v>
      </c>
      <c r="O7" s="7">
        <f t="shared" si="3"/>
        <v>0</v>
      </c>
      <c r="P7" s="13">
        <f t="shared" si="4"/>
        <v>0</v>
      </c>
    </row>
    <row r="8" spans="1:29" x14ac:dyDescent="0.25">
      <c r="A8" s="23" t="s">
        <v>96</v>
      </c>
      <c r="B8" s="24">
        <f>VLOOKUP($B$5,GEOMETRIA,HLOOKUP($A8,CNR!$A$1:$AX$2,2,FALSE),FALSE)</f>
        <v>2</v>
      </c>
      <c r="D8" s="2" t="s">
        <v>78</v>
      </c>
      <c r="E8" s="2" t="str">
        <f>STIMA!E8</f>
        <v>A.02.002.b</v>
      </c>
      <c r="F8" s="3" t="str">
        <f t="shared" si="0"/>
        <v>- Su terreni appartenenti ai gruppi A.4, A.2-6, A.2-7, A.5</v>
      </c>
      <c r="G8" s="2" t="str">
        <f>STIMA!G8</f>
        <v>CORPO</v>
      </c>
      <c r="H8" s="2" t="str">
        <f>STIMA!H8</f>
        <v xml:space="preserve">MOVIMENTI DI MATERIE </v>
      </c>
      <c r="I8" s="4">
        <f>$B$7</f>
        <v>1</v>
      </c>
      <c r="J8" s="5">
        <f>IF(B47&gt;0,B6,IF(B3&gt;0,0,B6+2*B10+2*B12+B15))</f>
        <v>22</v>
      </c>
      <c r="K8" s="22"/>
      <c r="L8" s="5">
        <f>I8*J8</f>
        <v>22</v>
      </c>
      <c r="M8" s="2" t="str">
        <f t="shared" si="1"/>
        <v>MQ</v>
      </c>
      <c r="N8" s="6">
        <f t="shared" si="2"/>
        <v>0.87</v>
      </c>
      <c r="O8" s="7">
        <f t="shared" si="3"/>
        <v>19.14</v>
      </c>
      <c r="P8" s="13">
        <f t="shared" si="4"/>
        <v>6.4751935229568867E-3</v>
      </c>
    </row>
    <row r="9" spans="1:29" x14ac:dyDescent="0.25">
      <c r="A9" s="26" t="s">
        <v>89</v>
      </c>
      <c r="B9" s="27">
        <f>VLOOKUP($B$5,GEOMETRIA,HLOOKUP($A9,CNR!$A$1:$AX$2,2,FALSE),FALSE)</f>
        <v>2.5</v>
      </c>
      <c r="D9" s="2" t="s">
        <v>58</v>
      </c>
      <c r="E9" s="2" t="str">
        <f>STIMA!E9</f>
        <v>E.01.031.b</v>
      </c>
      <c r="F9" s="3" t="str">
        <f t="shared" si="0"/>
        <v>- Resistenza a trazione(*) UNI EN ISO 10319 (kN/m)&gt;35 (kN/m)</v>
      </c>
      <c r="G9" s="2" t="str">
        <f>STIMA!G9</f>
        <v>CORPO</v>
      </c>
      <c r="H9" s="2" t="str">
        <f>STIMA!H9</f>
        <v xml:space="preserve">MOVIMENTI DI MATERIE </v>
      </c>
      <c r="I9" s="4">
        <f>IF(B33=1,$B$7,0)</f>
        <v>1</v>
      </c>
      <c r="J9" s="25">
        <f>IF(B3&gt;0,(B6+2*B10+((B3+B11)*B16-B30/COS(ATAN(B16)))*2+(IF(B3&gt;B19,2*B18,0))+2*(B31+B32+0.5))+2*B12+B15,B6+2*B10+2*B12+B15+2*(B31+B32+0.5))</f>
        <v>24.6</v>
      </c>
      <c r="K9" s="12"/>
      <c r="L9" s="5">
        <f>I9*J9</f>
        <v>24.6</v>
      </c>
      <c r="M9" s="2" t="str">
        <f t="shared" si="1"/>
        <v>MQ</v>
      </c>
      <c r="N9" s="6">
        <f t="shared" si="2"/>
        <v>1.63</v>
      </c>
      <c r="O9" s="7">
        <f t="shared" si="3"/>
        <v>40.097999999999999</v>
      </c>
      <c r="P9" s="13">
        <f t="shared" si="4"/>
        <v>1.3565428938533188E-2</v>
      </c>
    </row>
    <row r="10" spans="1:29" x14ac:dyDescent="0.25">
      <c r="A10" s="15" t="s">
        <v>44</v>
      </c>
      <c r="B10" s="27">
        <f>VLOOKUP($B$5,GEOMETRIA,HLOOKUP($A10,CNR!$A$1:$AX$2,2,FALSE),FALSE)</f>
        <v>1.25</v>
      </c>
      <c r="D10" s="2" t="s">
        <v>68</v>
      </c>
      <c r="E10" s="2"/>
      <c r="F10" s="29" t="str">
        <f t="shared" si="0"/>
        <v/>
      </c>
      <c r="G10" s="2"/>
      <c r="H10" s="2"/>
      <c r="I10" s="4">
        <f>$B$7</f>
        <v>1</v>
      </c>
      <c r="J10" s="5">
        <f>IF(B47&gt;0,B6+B10,IF(B3&gt;0,(B6+2*B10+2*B12+B15+B9+((B29+B11+(B3-B29-(IF((B3-B29)&gt;B19,B19,0)))/2)*B16-B30/COS(ATAN(B16)))*2),0))</f>
        <v>0</v>
      </c>
      <c r="K10" s="5">
        <f>IF(B3&gt;0,(IF(B3-B29&gt;B19,B3-B29-B19,B3-B29)),0)</f>
        <v>0</v>
      </c>
      <c r="L10" s="5">
        <f>I10*J10*K10</f>
        <v>0</v>
      </c>
      <c r="M10" s="28" t="str">
        <f t="shared" si="1"/>
        <v/>
      </c>
      <c r="N10" s="32" t="str">
        <f t="shared" si="2"/>
        <v/>
      </c>
      <c r="O10" s="33"/>
      <c r="P10" s="34"/>
    </row>
    <row r="11" spans="1:29" x14ac:dyDescent="0.25">
      <c r="A11" s="15" t="s">
        <v>81</v>
      </c>
      <c r="B11" s="27">
        <f>VLOOKUP($B$5,GEOMETRIA,HLOOKUP($A11,CNR!$A$1:$AX$2,2,FALSE),FALSE)</f>
        <v>0.1</v>
      </c>
      <c r="D11" s="2" t="s">
        <v>68</v>
      </c>
      <c r="E11" s="2"/>
      <c r="F11" s="36" t="str">
        <f>IF(E11="","",VLOOKUP(E11,EPU,2,FALSE))</f>
        <v/>
      </c>
      <c r="G11" s="2"/>
      <c r="H11" s="2"/>
      <c r="I11" s="4">
        <f>$B$7</f>
        <v>1</v>
      </c>
      <c r="J11" s="25">
        <f>IF(B47&gt;0,B6+B10+B18,IF(B3-B29&gt;B19,(B6+2*B10+2*B12+B15+B9+2*B18+((B3+B11-B19/2)*B16-B30/COS(ATAN(B16)))*2),0))</f>
        <v>0</v>
      </c>
      <c r="K11" s="5">
        <f>IF(B3-B29&gt;B19,B19,0)</f>
        <v>0</v>
      </c>
      <c r="L11" s="5">
        <f>I11*J11*K11</f>
        <v>0</v>
      </c>
      <c r="M11" s="35" t="str">
        <f>IF(E11="","",VLOOKUP(E11,EPU,3,FALSE))</f>
        <v/>
      </c>
      <c r="N11" s="39" t="str">
        <f>IF(E11="","",VLOOKUP(E11,EPU,4,FALSE))</f>
        <v/>
      </c>
      <c r="O11" s="40"/>
      <c r="P11" s="41"/>
    </row>
    <row r="12" spans="1:29" x14ac:dyDescent="0.25">
      <c r="A12" s="26" t="s">
        <v>94</v>
      </c>
      <c r="B12" s="27">
        <f>VLOOKUP($B$5,GEOMETRIA,HLOOKUP($A12,CNR!$A$1:$AX$2,2,FALSE),FALSE)</f>
        <v>0</v>
      </c>
      <c r="D12" s="2" t="s">
        <v>68</v>
      </c>
      <c r="E12" s="2" t="str">
        <f>STIMA!E12</f>
        <v>A.02.003</v>
      </c>
      <c r="F12" s="3" t="str">
        <f>IF(E12="","",VLOOKUP(E12,EPU,2,FALSE))</f>
        <v>FORNITURA MATERIALI PER RILEVATI DA CAVE CON DISTANZA &lt; 5 KM</v>
      </c>
      <c r="G12" s="2" t="str">
        <f>STIMA!G12</f>
        <v>CORPO</v>
      </c>
      <c r="H12" s="2" t="str">
        <f>STIMA!H12</f>
        <v xml:space="preserve">MOVIMENTI DI MATERIE </v>
      </c>
      <c r="I12" s="42" t="s">
        <v>85</v>
      </c>
      <c r="J12" s="43"/>
      <c r="K12" s="44"/>
      <c r="L12" s="5">
        <f>L10+L11</f>
        <v>0</v>
      </c>
      <c r="M12" s="2" t="str">
        <f>IF(E12="","",VLOOKUP(E12,EPU,3,FALSE))</f>
        <v>MC</v>
      </c>
      <c r="N12" s="6">
        <f>IF(E12="","",VLOOKUP(E12,EPU,4,FALSE))</f>
        <v>15.83</v>
      </c>
      <c r="O12" s="7">
        <f>L12*N12</f>
        <v>0</v>
      </c>
      <c r="P12" s="13">
        <f>O12/$O$61</f>
        <v>0</v>
      </c>
    </row>
    <row r="13" spans="1:29" x14ac:dyDescent="0.25">
      <c r="A13" s="23" t="s">
        <v>104</v>
      </c>
      <c r="B13" s="27">
        <f>VLOOKUP($B$5,GEOMETRIA,HLOOKUP($A13,CNR!$A$1:$AX$2,2,FALSE),FALSE)</f>
        <v>0</v>
      </c>
      <c r="D13" s="2" t="s">
        <v>67</v>
      </c>
      <c r="E13" s="2" t="str">
        <f>STIMA!E13</f>
        <v>A.02.007.d</v>
      </c>
      <c r="F13" s="3" t="str">
        <f t="shared" si="0"/>
        <v>- Compresa configurazione delle scarpate e profilatura dei cigli</v>
      </c>
      <c r="G13" s="2" t="str">
        <f>STIMA!G13</f>
        <v>CORPO</v>
      </c>
      <c r="H13" s="2" t="str">
        <f>STIMA!H13</f>
        <v xml:space="preserve">MOVIMENTI DI MATERIE </v>
      </c>
      <c r="I13" s="45" t="s">
        <v>85</v>
      </c>
      <c r="J13" s="46"/>
      <c r="K13" s="47"/>
      <c r="L13" s="5">
        <f>L12</f>
        <v>0</v>
      </c>
      <c r="M13" s="2" t="str">
        <f t="shared" si="1"/>
        <v>MC</v>
      </c>
      <c r="N13" s="6">
        <f t="shared" si="2"/>
        <v>0.87</v>
      </c>
      <c r="O13" s="7">
        <f>L13*N13</f>
        <v>0</v>
      </c>
      <c r="P13" s="13">
        <f>O13/$O$61</f>
        <v>0</v>
      </c>
    </row>
    <row r="14" spans="1:29" x14ac:dyDescent="0.25">
      <c r="A14" s="23" t="s">
        <v>105</v>
      </c>
      <c r="B14" s="27">
        <f>VLOOKUP($B$5,GEOMETRIA,HLOOKUP($A14,CNR!$A$1:$AX$2,2,FALSE),FALSE)</f>
        <v>0</v>
      </c>
      <c r="D14" s="2" t="s">
        <v>60</v>
      </c>
      <c r="E14" s="2" t="str">
        <f>STIMA!E14</f>
        <v>A.01.004</v>
      </c>
      <c r="F14" s="3" t="str">
        <f>IF(E14="","",VLOOKUP(E14,EPU,2,FALSE))</f>
        <v>SCAVO A SEZIONE RISTRETTA PER TRINCEE E BONIFICHE</v>
      </c>
      <c r="G14" s="2" t="str">
        <f>STIMA!G14</f>
        <v>CORPO</v>
      </c>
      <c r="H14" s="2" t="str">
        <f>STIMA!H14</f>
        <v xml:space="preserve">MOVIMENTI DI MATERIE </v>
      </c>
      <c r="I14" s="4">
        <f>$B$7</f>
        <v>1</v>
      </c>
      <c r="J14" s="5">
        <f>2*(B21+B21)</f>
        <v>4</v>
      </c>
      <c r="K14" s="5">
        <f>B21</f>
        <v>1</v>
      </c>
      <c r="L14" s="5">
        <f>I14*J14*K14</f>
        <v>4</v>
      </c>
      <c r="M14" s="2" t="str">
        <f>IF(E14="","",VLOOKUP(E14,EPU,3,FALSE))</f>
        <v>MC</v>
      </c>
      <c r="N14" s="6">
        <f>IF(E14="","",VLOOKUP(E14,EPU,4,FALSE))</f>
        <v>11.13</v>
      </c>
      <c r="O14" s="7">
        <f>L14*N14</f>
        <v>44.52</v>
      </c>
      <c r="P14" s="13">
        <f>O14/$O$61</f>
        <v>1.5061421924871504E-2</v>
      </c>
    </row>
    <row r="15" spans="1:29" x14ac:dyDescent="0.25">
      <c r="A15" s="26" t="s">
        <v>95</v>
      </c>
      <c r="B15" s="27">
        <f>VLOOKUP($B$5,GEOMETRIA,HLOOKUP($A15,CNR!$A$1:$AX$2,2,FALSE),FALSE)</f>
        <v>0</v>
      </c>
      <c r="D15" s="2" t="s">
        <v>64</v>
      </c>
      <c r="E15" s="2"/>
      <c r="F15" s="29"/>
      <c r="G15" s="2"/>
      <c r="H15" s="2"/>
      <c r="I15" s="4">
        <f>$B$7</f>
        <v>1</v>
      </c>
      <c r="J15" s="5">
        <f>IF(B47&gt;0,B6+B10,IF(B3+B29&lt;0,(B6+2*B10+2*B12+B15+B9+K15*B17),0))</f>
        <v>29.17</v>
      </c>
      <c r="K15" s="5">
        <f>IF(B3&lt;0,(IF(B29-B3&gt;B19,-B3+B29-B19,-B3+B29)),0)</f>
        <v>4.67</v>
      </c>
      <c r="L15" s="5">
        <f>I15*J15*K15</f>
        <v>136.22390000000001</v>
      </c>
      <c r="M15" s="28" t="str">
        <f>IF(E15="","",VLOOKUP(E15,EPU,3,FALSE))</f>
        <v/>
      </c>
      <c r="N15" s="32" t="str">
        <f>IF(E15="","",VLOOKUP(E15,EPU,4,FALSE))</f>
        <v/>
      </c>
      <c r="O15" s="33"/>
      <c r="P15" s="34"/>
    </row>
    <row r="16" spans="1:29" x14ac:dyDescent="0.25">
      <c r="A16" s="15" t="s">
        <v>45</v>
      </c>
      <c r="B16" s="27">
        <f>VLOOKUP($B$5,GEOMETRIA,HLOOKUP($A16,CNR!$A$1:$AX$2,2,FALSE),FALSE)</f>
        <v>1.5</v>
      </c>
      <c r="D16" s="2" t="s">
        <v>64</v>
      </c>
      <c r="E16" s="2"/>
      <c r="F16" s="36"/>
      <c r="G16" s="2"/>
      <c r="H16" s="2"/>
      <c r="I16" s="4">
        <f>$B$7</f>
        <v>1</v>
      </c>
      <c r="J16" s="5">
        <f>IF(B47&gt;0,B6+B10+B18,IF(K16&gt;0,(B6+2*B10+2*B12+B15+B9+2*K15*B17+K16*B17)+2*B18,0))</f>
        <v>0</v>
      </c>
      <c r="K16" s="5">
        <f>IF(B3&lt;0,(IF(B29-B3&gt;B19,B19,0)),0)</f>
        <v>0</v>
      </c>
      <c r="L16" s="5">
        <f>I16*J16*K16</f>
        <v>0</v>
      </c>
      <c r="M16" s="35" t="str">
        <f>IF(E16="","",VLOOKUP(E16,EPU,3,FALSE))</f>
        <v/>
      </c>
      <c r="N16" s="39" t="str">
        <f>IF(E16="","",VLOOKUP(E16,EPU,4,FALSE))</f>
        <v/>
      </c>
      <c r="O16" s="40"/>
      <c r="P16" s="41"/>
    </row>
    <row r="17" spans="1:16" x14ac:dyDescent="0.25">
      <c r="A17" s="15" t="s">
        <v>46</v>
      </c>
      <c r="B17" s="27">
        <f>VLOOKUP($B$5,GEOMETRIA,HLOOKUP($A17,CNR!$A$1:$AX$2,2,FALSE),FALSE)</f>
        <v>1</v>
      </c>
      <c r="D17" s="2" t="s">
        <v>64</v>
      </c>
      <c r="E17" s="2" t="str">
        <f>STIMA!E17</f>
        <v>A.01.001</v>
      </c>
      <c r="F17" s="3" t="str">
        <f>IF(E17="","",VLOOKUP(E17,EPU,2,FALSE))</f>
        <v>SCAVO DI SBANCAMENTO IN MATERIE DI QUALSIASI NATURA</v>
      </c>
      <c r="G17" s="2" t="str">
        <f>STIMA!G17</f>
        <v>CORPO</v>
      </c>
      <c r="H17" s="2" t="str">
        <f>STIMA!H17</f>
        <v xml:space="preserve">MOVIMENTI DI MATERIE </v>
      </c>
      <c r="I17" s="48" t="s">
        <v>85</v>
      </c>
      <c r="J17" s="49"/>
      <c r="K17" s="50"/>
      <c r="L17" s="5">
        <f>L15+L16</f>
        <v>136.22390000000001</v>
      </c>
      <c r="M17" s="2" t="str">
        <f>IF(E17="","",VLOOKUP(E17,EPU,3,FALSE))</f>
        <v>MC</v>
      </c>
      <c r="N17" s="6">
        <f>IF(E17="","",VLOOKUP(E17,EPU,4,FALSE))</f>
        <v>3.65</v>
      </c>
      <c r="O17" s="7">
        <f t="shared" ref="O17:O35" si="5">L17*N17</f>
        <v>497.21723500000002</v>
      </c>
      <c r="P17" s="13">
        <f t="shared" ref="P17:P52" si="6">O17/$O$61</f>
        <v>0.1682120072922953</v>
      </c>
    </row>
    <row r="18" spans="1:16" x14ac:dyDescent="0.25">
      <c r="A18" s="23" t="s">
        <v>84</v>
      </c>
      <c r="B18" s="27">
        <f>VLOOKUP($B$5,GEOMETRIA,HLOOKUP($A18,CNR!$A$1:$AX$2,2,FALSE),FALSE)</f>
        <v>3</v>
      </c>
      <c r="D18" s="2" t="s">
        <v>50</v>
      </c>
      <c r="E18" s="2" t="str">
        <f>STIMA!E18</f>
        <v>D.01.001</v>
      </c>
      <c r="F18" s="3" t="str">
        <f t="shared" si="0"/>
        <v>FONDAZIONE STRADALE IN MISTO GRANULARE STABILIZZATO</v>
      </c>
      <c r="G18" s="2" t="str">
        <f>STIMA!G18</f>
        <v>CORPO</v>
      </c>
      <c r="H18" s="2" t="str">
        <f>STIMA!H18</f>
        <v>SOVRASTRUTTURA</v>
      </c>
      <c r="I18" s="4">
        <f t="shared" ref="I18:I25" si="7">$B$7</f>
        <v>1</v>
      </c>
      <c r="J18" s="5">
        <f>IF(B47&gt;0,B6+B48,B6+2*B12+B15+B8*(2*(MAX(B27,B28))+2*B26+2*B25+2*B24+B23))</f>
        <v>21.58</v>
      </c>
      <c r="K18" s="5">
        <f>B23</f>
        <v>0.3</v>
      </c>
      <c r="L18" s="5">
        <f t="shared" ref="L18:L22" si="8">I18*J18*K18</f>
        <v>6.4739999999999993</v>
      </c>
      <c r="M18" s="2" t="str">
        <f t="shared" si="1"/>
        <v>MC</v>
      </c>
      <c r="N18" s="6">
        <f t="shared" si="2"/>
        <v>31.05</v>
      </c>
      <c r="O18" s="7">
        <f t="shared" si="5"/>
        <v>201.01769999999999</v>
      </c>
      <c r="P18" s="13">
        <f t="shared" si="6"/>
        <v>6.8005669228823951E-2</v>
      </c>
    </row>
    <row r="19" spans="1:16" x14ac:dyDescent="0.25">
      <c r="A19" s="23" t="s">
        <v>83</v>
      </c>
      <c r="B19" s="27">
        <f>VLOOKUP($B$5,GEOMETRIA,HLOOKUP($A19,CNR!$A$1:$AX$2,2,FALSE),FALSE)</f>
        <v>5</v>
      </c>
      <c r="D19" s="2" t="s">
        <v>51</v>
      </c>
      <c r="E19" s="2" t="str">
        <f>STIMA!E19</f>
        <v>D.01.003</v>
      </c>
      <c r="F19" s="3" t="str">
        <f t="shared" si="0"/>
        <v>FONDAZIONE STRADALE IN MISTO CEMENTATO</v>
      </c>
      <c r="G19" s="2" t="str">
        <f>STIMA!G19</f>
        <v>CORPO</v>
      </c>
      <c r="H19" s="2" t="str">
        <f>STIMA!H19</f>
        <v>SOVRASTRUTTURA</v>
      </c>
      <c r="I19" s="4">
        <f t="shared" si="7"/>
        <v>1</v>
      </c>
      <c r="J19" s="5">
        <f>IF(B47&gt;0,B6+B48,B6+B8*(2*(MAX(B27,B28))+2*B26+2*B25+B24))</f>
        <v>20.68</v>
      </c>
      <c r="K19" s="5">
        <f>B24</f>
        <v>0.15</v>
      </c>
      <c r="L19" s="5">
        <f t="shared" si="8"/>
        <v>3.1019999999999999</v>
      </c>
      <c r="M19" s="2" t="str">
        <f t="shared" si="1"/>
        <v>MC</v>
      </c>
      <c r="N19" s="6">
        <f t="shared" si="2"/>
        <v>47.63</v>
      </c>
      <c r="O19" s="7">
        <f t="shared" si="5"/>
        <v>147.74825999999999</v>
      </c>
      <c r="P19" s="13">
        <f t="shared" si="6"/>
        <v>4.9984251629056946E-2</v>
      </c>
    </row>
    <row r="20" spans="1:16" x14ac:dyDescent="0.25">
      <c r="A20" s="15" t="s">
        <v>47</v>
      </c>
      <c r="B20" s="27">
        <f>VLOOKUP($B$5,GEOMETRIA,HLOOKUP($A20,CNR!$A$1:$AX$2,2,FALSE),FALSE)</f>
        <v>1</v>
      </c>
      <c r="D20" s="2" t="s">
        <v>52</v>
      </c>
      <c r="E20" s="2" t="str">
        <f>STIMA!E20</f>
        <v>D.01.005.c</v>
      </c>
      <c r="F20" s="3" t="str">
        <f t="shared" si="0"/>
        <v>- Con bitume modificato soft per metro cubo reso e per uno spessore superiore a cm 10</v>
      </c>
      <c r="G20" s="2" t="str">
        <f>STIMA!G20</f>
        <v>CORPO</v>
      </c>
      <c r="H20" s="2" t="str">
        <f>STIMA!H20</f>
        <v>SOVRASTRUTTURA</v>
      </c>
      <c r="I20" s="4">
        <f t="shared" si="7"/>
        <v>1</v>
      </c>
      <c r="J20" s="5">
        <f>IF(B47&gt;0,B6+B48,B6+B8*(2*(MAX(B27,B28))+2*B26+B25))</f>
        <v>20.14</v>
      </c>
      <c r="K20" s="5">
        <f>B25</f>
        <v>0.12</v>
      </c>
      <c r="L20" s="5">
        <f t="shared" si="8"/>
        <v>2.4167999999999998</v>
      </c>
      <c r="M20" s="2" t="str">
        <f t="shared" si="1"/>
        <v>MC</v>
      </c>
      <c r="N20" s="6">
        <f t="shared" si="2"/>
        <v>138.33000000000001</v>
      </c>
      <c r="O20" s="7">
        <f t="shared" si="5"/>
        <v>334.315944</v>
      </c>
      <c r="P20" s="13">
        <f t="shared" si="6"/>
        <v>0.11310138114994865</v>
      </c>
    </row>
    <row r="21" spans="1:16" x14ac:dyDescent="0.25">
      <c r="A21" s="15" t="s">
        <v>48</v>
      </c>
      <c r="B21" s="27">
        <f>VLOOKUP($B$5,GEOMETRIA,HLOOKUP($A21,CNR!$A$1:$AX$2,2,FALSE),FALSE)</f>
        <v>1</v>
      </c>
      <c r="D21" s="2" t="s">
        <v>53</v>
      </c>
      <c r="E21" s="2" t="str">
        <f>STIMA!E21</f>
        <v>D.01.017.e</v>
      </c>
      <c r="F21" s="3" t="str">
        <f t="shared" si="0"/>
        <v>- Con bitume modificato soft per metro cubo reso e per spessore superiore a cm 6</v>
      </c>
      <c r="G21" s="2" t="str">
        <f>STIMA!G21</f>
        <v>CORPO</v>
      </c>
      <c r="H21" s="2" t="str">
        <f>STIMA!H21</f>
        <v>SOVRASTRUTTURA</v>
      </c>
      <c r="I21" s="4">
        <f t="shared" si="7"/>
        <v>1</v>
      </c>
      <c r="J21" s="5">
        <f>IF(B47&gt;0,B6+B48,B6+B8*(2*(MAX(B27,B28))+B26))</f>
        <v>19.78</v>
      </c>
      <c r="K21" s="5">
        <f>B26</f>
        <v>0.06</v>
      </c>
      <c r="L21" s="5">
        <f t="shared" si="8"/>
        <v>1.1868000000000001</v>
      </c>
      <c r="M21" s="2" t="str">
        <f t="shared" si="1"/>
        <v>MC</v>
      </c>
      <c r="N21" s="6">
        <f t="shared" si="2"/>
        <v>152.34</v>
      </c>
      <c r="O21" s="7">
        <f t="shared" si="5"/>
        <v>180.79711200000003</v>
      </c>
      <c r="P21" s="13">
        <f t="shared" si="6"/>
        <v>6.1164905360068487E-2</v>
      </c>
    </row>
    <row r="22" spans="1:16" ht="15.75" thickBot="1" x14ac:dyDescent="0.3">
      <c r="A22" s="15" t="s">
        <v>49</v>
      </c>
      <c r="B22" s="27">
        <f>VLOOKUP($B$5,GEOMETRIA,HLOOKUP($A22,CNR!$A$1:$AX$2,2,FALSE),FALSE)</f>
        <v>1</v>
      </c>
      <c r="D22" s="2" t="s">
        <v>54</v>
      </c>
      <c r="E22" s="2" t="str">
        <f>STIMA!E22</f>
        <v>D.01.021.e</v>
      </c>
      <c r="F22" s="3" t="str">
        <f t="shared" si="0"/>
        <v>- Con bitume modificato hard per metro cubo reso e per spessore superiore a cm 3</v>
      </c>
      <c r="G22" s="2" t="str">
        <f>STIMA!G22</f>
        <v>CORPO</v>
      </c>
      <c r="H22" s="2" t="str">
        <f>STIMA!H22</f>
        <v>SOVRASTRUTTURA</v>
      </c>
      <c r="I22" s="4">
        <f t="shared" si="7"/>
        <v>1</v>
      </c>
      <c r="J22" s="5">
        <f>IF(B47&gt;0,B6+B48,B6+B8*B27)</f>
        <v>19.5</v>
      </c>
      <c r="K22" s="5">
        <f>B27</f>
        <v>0</v>
      </c>
      <c r="L22" s="5">
        <f t="shared" si="8"/>
        <v>0</v>
      </c>
      <c r="M22" s="2" t="str">
        <f t="shared" si="1"/>
        <v>MC</v>
      </c>
      <c r="N22" s="6">
        <f t="shared" si="2"/>
        <v>173.44</v>
      </c>
      <c r="O22" s="7">
        <f t="shared" si="5"/>
        <v>0</v>
      </c>
      <c r="P22" s="13">
        <f t="shared" si="6"/>
        <v>0</v>
      </c>
    </row>
    <row r="23" spans="1:16" x14ac:dyDescent="0.25">
      <c r="A23" s="76" t="s">
        <v>50</v>
      </c>
      <c r="B23" s="52">
        <f>VLOOKUP($B$5,GEOMETRIA,HLOOKUP($A23,CNR!$A$1:$AX$2,2,FALSE),FALSE)</f>
        <v>0.3</v>
      </c>
      <c r="D23" s="2" t="s">
        <v>55</v>
      </c>
      <c r="E23" s="2" t="str">
        <f>STIMA!E23</f>
        <v>D.01.036.a</v>
      </c>
      <c r="F23" s="3" t="str">
        <f t="shared" si="0"/>
        <v>- Con bitume modificato hard per uno spessore di cm 4</v>
      </c>
      <c r="G23" s="2" t="str">
        <f>STIMA!G23</f>
        <v>CORPO</v>
      </c>
      <c r="H23" s="2" t="str">
        <f>STIMA!H23</f>
        <v>SOVRASTRUTTURA</v>
      </c>
      <c r="I23" s="4">
        <f t="shared" si="7"/>
        <v>1</v>
      </c>
      <c r="J23" s="5">
        <f>IF(B47&gt;0,B6+B48,B6+B8*B28)</f>
        <v>19.579999999999998</v>
      </c>
      <c r="K23" s="12"/>
      <c r="L23" s="5">
        <f>IF(B28&gt;0,I23*J23,0)</f>
        <v>19.579999999999998</v>
      </c>
      <c r="M23" s="2" t="str">
        <f t="shared" si="1"/>
        <v>MQ</v>
      </c>
      <c r="N23" s="6">
        <f t="shared" si="2"/>
        <v>9.7799999999999994</v>
      </c>
      <c r="O23" s="7">
        <f t="shared" si="5"/>
        <v>191.49239999999998</v>
      </c>
      <c r="P23" s="13">
        <f t="shared" si="6"/>
        <v>6.4783194784507267E-2</v>
      </c>
    </row>
    <row r="24" spans="1:16" x14ac:dyDescent="0.25">
      <c r="A24" s="77" t="s">
        <v>51</v>
      </c>
      <c r="B24" s="54">
        <f>VLOOKUP($B$5,GEOMETRIA,HLOOKUP($A24,CNR!$A$1:$AX$2,2,FALSE),FALSE)</f>
        <v>0.15</v>
      </c>
      <c r="D24" s="2" t="s">
        <v>59</v>
      </c>
      <c r="E24" s="2" t="str">
        <f>STIMA!E24</f>
        <v>D.01.043.a</v>
      </c>
      <c r="F24" s="3" t="str">
        <f t="shared" si="0"/>
        <v>- In emulsione bituminosa non modificata</v>
      </c>
      <c r="G24" s="2" t="str">
        <f>STIMA!G24</f>
        <v>CORPO</v>
      </c>
      <c r="H24" s="2" t="str">
        <f>STIMA!H24</f>
        <v>SOVRASTRUTTURA</v>
      </c>
      <c r="I24" s="4">
        <f t="shared" si="7"/>
        <v>1</v>
      </c>
      <c r="J24" s="5">
        <f>J23</f>
        <v>19.579999999999998</v>
      </c>
      <c r="K24" s="12"/>
      <c r="L24" s="5">
        <f>L23</f>
        <v>19.579999999999998</v>
      </c>
      <c r="M24" s="2" t="str">
        <f t="shared" si="1"/>
        <v>MQ</v>
      </c>
      <c r="N24" s="6">
        <f t="shared" si="2"/>
        <v>0.8</v>
      </c>
      <c r="O24" s="7">
        <f t="shared" si="5"/>
        <v>15.664</v>
      </c>
      <c r="P24" s="13">
        <f t="shared" si="6"/>
        <v>5.2992388371785092E-3</v>
      </c>
    </row>
    <row r="25" spans="1:16" x14ac:dyDescent="0.25">
      <c r="A25" s="77" t="s">
        <v>52</v>
      </c>
      <c r="B25" s="54">
        <f>VLOOKUP($B$5,GEOMETRIA,HLOOKUP($A25,CNR!$A$1:$AX$2,2,FALSE),FALSE)</f>
        <v>0.12</v>
      </c>
      <c r="D25" s="55" t="s">
        <v>87</v>
      </c>
      <c r="E25" s="2" t="str">
        <f>STIMA!E25</f>
        <v>A.02.004.b</v>
      </c>
      <c r="F25" s="3" t="str">
        <f t="shared" si="0"/>
        <v>- Dai depositi dell'amministrazione</v>
      </c>
      <c r="G25" s="2" t="str">
        <f>STIMA!G25</f>
        <v>CORPO</v>
      </c>
      <c r="H25" s="2" t="str">
        <f>STIMA!H25</f>
        <v xml:space="preserve">MOVIMENTI DI MATERIE </v>
      </c>
      <c r="I25" s="4">
        <f t="shared" si="7"/>
        <v>1</v>
      </c>
      <c r="J25" s="5">
        <f>IF(B47&gt;0,ABS(B3)/COS(ATAN(B16))+B10,IF(B3&gt;0,(2*(B3-B29)/COS(ATAN(B16))+((B29+B11)*(B10+(B29+B11)*B16/2)-B29*B29/2)*2/B30+B9*B29/B30+(IF(B3&gt;B19,2*B18,0))+IF(B13&gt;0,((3.14*(B13/2-B6-B15)^2*B3)/B7/B30),0)),((K15+B29-B30)+(K16-B30))*2*+B17+B9*B29/B30+IF(B29-B3&gt;B19,2*B18,0)+2*B10/B30))</f>
        <v>23.396666666666668</v>
      </c>
      <c r="K25" s="5">
        <f>B30</f>
        <v>0.3</v>
      </c>
      <c r="L25" s="5">
        <f>I25*J25*K25</f>
        <v>7.0190000000000001</v>
      </c>
      <c r="M25" s="2" t="str">
        <f t="shared" si="1"/>
        <v>MC</v>
      </c>
      <c r="N25" s="6">
        <f t="shared" si="2"/>
        <v>4.17</v>
      </c>
      <c r="O25" s="7">
        <f t="shared" si="5"/>
        <v>29.26923</v>
      </c>
      <c r="P25" s="13">
        <f t="shared" si="6"/>
        <v>9.9019816362557675E-3</v>
      </c>
    </row>
    <row r="26" spans="1:16" x14ac:dyDescent="0.25">
      <c r="A26" s="77" t="s">
        <v>53</v>
      </c>
      <c r="B26" s="54">
        <f>VLOOKUP($B$5,GEOMETRIA,HLOOKUP($A26,CNR!$A$1:$AX$2,2,FALSE),FALSE)</f>
        <v>0.06</v>
      </c>
      <c r="D26" s="2" t="s">
        <v>69</v>
      </c>
      <c r="E26" s="2" t="str">
        <f>STIMA!E26</f>
        <v>A.02.007.d</v>
      </c>
      <c r="F26" s="3" t="str">
        <f>IF(E26="","",VLOOKUP(E26,EPU,2,FALSE))</f>
        <v>- Compresa configurazione delle scarpate e profilatura dei cigli</v>
      </c>
      <c r="G26" s="2" t="str">
        <f>STIMA!G26</f>
        <v>CORPO</v>
      </c>
      <c r="H26" s="2" t="str">
        <f>STIMA!H26</f>
        <v xml:space="preserve">MOVIMENTI DI MATERIE </v>
      </c>
      <c r="I26" s="48" t="s">
        <v>85</v>
      </c>
      <c r="J26" s="49"/>
      <c r="K26" s="50"/>
      <c r="L26" s="5">
        <f>L25</f>
        <v>7.0190000000000001</v>
      </c>
      <c r="M26" s="2" t="str">
        <f t="shared" si="1"/>
        <v>MC</v>
      </c>
      <c r="N26" s="6">
        <f t="shared" si="2"/>
        <v>0.87</v>
      </c>
      <c r="O26" s="7">
        <f t="shared" si="5"/>
        <v>6.1065300000000002</v>
      </c>
      <c r="P26" s="13">
        <f t="shared" si="6"/>
        <v>2.0658810608015629E-3</v>
      </c>
    </row>
    <row r="27" spans="1:16" x14ac:dyDescent="0.25">
      <c r="A27" s="77" t="s">
        <v>54</v>
      </c>
      <c r="B27" s="54">
        <f>VLOOKUP($B$5,GEOMETRIA,HLOOKUP($A27,CNR!$A$1:$AX$2,2,FALSE),FALSE)</f>
        <v>0</v>
      </c>
      <c r="D27" s="55" t="s">
        <v>91</v>
      </c>
      <c r="E27" s="2" t="str">
        <f>STIMA!E27</f>
        <v>F.01.019.1.a</v>
      </c>
      <c r="F27" s="3" t="str">
        <f>IF(E27="","",VLOOKUP(E27,EPU,2,FALSE))</f>
        <v>- Con miscuglio di semi di prato</v>
      </c>
      <c r="G27" s="2" t="str">
        <f>STIMA!G27</f>
        <v>CORPO</v>
      </c>
      <c r="H27" s="2" t="str">
        <f>STIMA!H27</f>
        <v xml:space="preserve">MOVIMENTI DI MATERIE </v>
      </c>
      <c r="I27" s="4">
        <f>$B$7</f>
        <v>1</v>
      </c>
      <c r="J27" s="5">
        <f>IF(B47&gt;0,ABS(B3)/COS(ATAN(B16))+B10,IF(B3&gt;0,(2*(B3-B29)/COS(ATAN(B16))+((B29+B11)*(B10+(B29+B11)*B16/2)-B29*B29/2)*2/B30+B9*B29/B30+(IF(B3&gt;B19,2*B18,0))),((K15+B29-B30)+(K16-B30))*2*+B17+B9*B29/B30+IF(B29-B3&gt;B19,2*B18,0)+2*B10/B30))</f>
        <v>23.396666666666668</v>
      </c>
      <c r="K27" s="20"/>
      <c r="L27" s="5">
        <f t="shared" ref="L27:L34" si="9">I27*J27</f>
        <v>23.396666666666668</v>
      </c>
      <c r="M27" s="2" t="str">
        <f t="shared" si="1"/>
        <v>MQ</v>
      </c>
      <c r="N27" s="6">
        <f t="shared" si="2"/>
        <v>1.26</v>
      </c>
      <c r="O27" s="7">
        <f t="shared" si="5"/>
        <v>29.479800000000001</v>
      </c>
      <c r="P27" s="13">
        <f t="shared" si="6"/>
        <v>9.9732189142144427E-3</v>
      </c>
    </row>
    <row r="28" spans="1:16" ht="15.75" thickBot="1" x14ac:dyDescent="0.3">
      <c r="A28" s="77" t="s">
        <v>55</v>
      </c>
      <c r="B28" s="54">
        <f>VLOOKUP($B$5,GEOMETRIA,HLOOKUP($A28,CNR!$A$1:$AX$2,2,FALSE),FALSE)</f>
        <v>0.04</v>
      </c>
      <c r="D28" s="2" t="s">
        <v>61</v>
      </c>
      <c r="E28" s="2" t="str">
        <f>STIMA!E28</f>
        <v>E.05.010.a</v>
      </c>
      <c r="F28" s="3" t="str">
        <f t="shared" si="0"/>
        <v>- Recinzione stradale di sicurezza di H nominale 1.20 m</v>
      </c>
      <c r="G28" s="2" t="str">
        <f>STIMA!G28</f>
        <v>CORPO</v>
      </c>
      <c r="H28" s="2" t="str">
        <f>STIMA!H28</f>
        <v>LAVORI DIVERSI</v>
      </c>
      <c r="I28" s="4">
        <f>IF(B22&gt;0,$B$7,0)</f>
        <v>1</v>
      </c>
      <c r="J28" s="5">
        <v>2</v>
      </c>
      <c r="K28" s="22"/>
      <c r="L28" s="5">
        <f t="shared" si="9"/>
        <v>2</v>
      </c>
      <c r="M28" s="2" t="str">
        <f t="shared" si="1"/>
        <v>ML</v>
      </c>
      <c r="N28" s="6">
        <f t="shared" si="2"/>
        <v>29.86</v>
      </c>
      <c r="O28" s="7">
        <f t="shared" si="5"/>
        <v>59.72</v>
      </c>
      <c r="P28" s="13">
        <f t="shared" si="6"/>
        <v>2.0203686373614693E-2</v>
      </c>
    </row>
    <row r="29" spans="1:16" ht="15.75" thickBot="1" x14ac:dyDescent="0.3">
      <c r="A29" s="78" t="s">
        <v>21</v>
      </c>
      <c r="B29" s="19">
        <f>VLOOKUP($B$5,GEOMETRIA,HLOOKUP($A29,CNR!$A$1:$AX$2,2,FALSE),FALSE)</f>
        <v>0.66999999999999993</v>
      </c>
      <c r="D29" s="55" t="s">
        <v>92</v>
      </c>
      <c r="E29" s="2" t="str">
        <f>STIMA!E29</f>
        <v>G.02.002.a</v>
      </c>
      <c r="F29" s="3" t="str">
        <f t="shared" si="0"/>
        <v>- Bordo laterale</v>
      </c>
      <c r="G29" s="2" t="str">
        <f>STIMA!G29</f>
        <v>CORPO</v>
      </c>
      <c r="H29" s="2" t="str">
        <f>STIMA!H29</f>
        <v xml:space="preserve">BARRIERE DI SICUREZZA </v>
      </c>
      <c r="I29" s="4">
        <f>$B$7+2*B14*(B13/2-B6)</f>
        <v>1</v>
      </c>
      <c r="J29" s="5">
        <f>IF($B$3&lt;1.5,0,B37)</f>
        <v>0</v>
      </c>
      <c r="K29" s="22"/>
      <c r="L29" s="5">
        <f t="shared" si="9"/>
        <v>0</v>
      </c>
      <c r="M29" s="2" t="str">
        <f t="shared" si="1"/>
        <v>ML</v>
      </c>
      <c r="N29" s="6">
        <f t="shared" si="2"/>
        <v>58.29</v>
      </c>
      <c r="O29" s="7">
        <f t="shared" si="5"/>
        <v>0</v>
      </c>
      <c r="P29" s="13">
        <f t="shared" si="6"/>
        <v>0</v>
      </c>
    </row>
    <row r="30" spans="1:16" x14ac:dyDescent="0.25">
      <c r="A30" s="1" t="s">
        <v>86</v>
      </c>
      <c r="B30" s="27">
        <f>VLOOKUP($B$5,GEOMETRIA,HLOOKUP($A30,CNR!$A$1:$AX$2,2,FALSE),FALSE)</f>
        <v>0.3</v>
      </c>
      <c r="D30" s="55" t="s">
        <v>80</v>
      </c>
      <c r="E30" s="2" t="str">
        <f>STIMA!E30</f>
        <v>G.02.003.a</v>
      </c>
      <c r="F30" s="3" t="str">
        <f t="shared" si="0"/>
        <v>- Bordo laterale nastro e paletti o muretto</v>
      </c>
      <c r="G30" s="2" t="str">
        <f>STIMA!G30</f>
        <v>CORPO</v>
      </c>
      <c r="H30" s="2" t="str">
        <f>STIMA!H30</f>
        <v xml:space="preserve">BARRIERE DI SICUREZZA </v>
      </c>
      <c r="I30" s="4">
        <f>$B$7+2*B14*(B13/2-B6)</f>
        <v>1</v>
      </c>
      <c r="J30" s="5">
        <f>IF($B$3&lt;1.5,0,B38)</f>
        <v>0</v>
      </c>
      <c r="K30" s="22"/>
      <c r="L30" s="5">
        <f t="shared" si="9"/>
        <v>0</v>
      </c>
      <c r="M30" s="2" t="str">
        <f t="shared" si="1"/>
        <v>ML</v>
      </c>
      <c r="N30" s="6">
        <f t="shared" si="2"/>
        <v>100.61</v>
      </c>
      <c r="O30" s="7">
        <f t="shared" si="5"/>
        <v>0</v>
      </c>
      <c r="P30" s="13">
        <f t="shared" si="6"/>
        <v>0</v>
      </c>
    </row>
    <row r="31" spans="1:16" x14ac:dyDescent="0.25">
      <c r="A31" s="1" t="s">
        <v>56</v>
      </c>
      <c r="B31" s="27">
        <f>VLOOKUP($B$5,GEOMETRIA,HLOOKUP($A31,CNR!$A$1:$AX$2,2,FALSE),FALSE)</f>
        <v>0.3</v>
      </c>
      <c r="D31" s="55" t="s">
        <v>99</v>
      </c>
      <c r="E31" s="2" t="str">
        <f>STIMA!E31</f>
        <v>G.02.004.a</v>
      </c>
      <c r="F31" s="3" t="str">
        <f t="shared" si="0"/>
        <v>- Bordo laterale nastro e paletti</v>
      </c>
      <c r="G31" s="2" t="str">
        <f>STIMA!G31</f>
        <v>CORPO</v>
      </c>
      <c r="H31" s="2" t="str">
        <f>STIMA!H31</f>
        <v xml:space="preserve">BARRIERE DI SICUREZZA </v>
      </c>
      <c r="I31" s="4">
        <f>$B$7+2*B14*(B13/2-B6)</f>
        <v>1</v>
      </c>
      <c r="J31" s="5">
        <f>IF($B$3&lt;1.5,0,B39)</f>
        <v>0</v>
      </c>
      <c r="K31" s="22"/>
      <c r="L31" s="5">
        <f t="shared" si="9"/>
        <v>0</v>
      </c>
      <c r="M31" s="2" t="str">
        <f t="shared" si="1"/>
        <v>ML</v>
      </c>
      <c r="N31" s="6">
        <f t="shared" si="2"/>
        <v>143.21</v>
      </c>
      <c r="O31" s="7">
        <f t="shared" si="5"/>
        <v>0</v>
      </c>
      <c r="P31" s="13">
        <f t="shared" si="6"/>
        <v>0</v>
      </c>
    </row>
    <row r="32" spans="1:16" x14ac:dyDescent="0.25">
      <c r="A32" s="1" t="s">
        <v>57</v>
      </c>
      <c r="B32" s="27">
        <f>VLOOKUP($B$5,GEOMETRIA,HLOOKUP($A32,CNR!$A$1:$AX$2,2,FALSE),FALSE)</f>
        <v>0.5</v>
      </c>
      <c r="D32" s="55" t="s">
        <v>100</v>
      </c>
      <c r="E32" s="2" t="str">
        <f>STIMA!E32</f>
        <v>G.02.005.b</v>
      </c>
      <c r="F32" s="3" t="str">
        <f t="shared" si="0"/>
        <v>- Bordo ponte nastro e paletti</v>
      </c>
      <c r="G32" s="2" t="str">
        <f>STIMA!G32</f>
        <v>CORPO</v>
      </c>
      <c r="H32" s="2" t="str">
        <f>STIMA!H32</f>
        <v xml:space="preserve">BARRIERE DI SICUREZZA </v>
      </c>
      <c r="I32" s="4">
        <f>$B$7+2*B14*(B13/2-B6)</f>
        <v>1</v>
      </c>
      <c r="J32" s="5">
        <f>IF($B$3&lt;1.5,0,B40)</f>
        <v>0</v>
      </c>
      <c r="K32" s="22"/>
      <c r="L32" s="5">
        <f t="shared" si="9"/>
        <v>0</v>
      </c>
      <c r="M32" s="2" t="str">
        <f t="shared" si="1"/>
        <v>ML</v>
      </c>
      <c r="N32" s="6">
        <f t="shared" si="2"/>
        <v>247.55</v>
      </c>
      <c r="O32" s="7">
        <f t="shared" si="5"/>
        <v>0</v>
      </c>
      <c r="P32" s="13">
        <f t="shared" si="6"/>
        <v>0</v>
      </c>
    </row>
    <row r="33" spans="1:17" x14ac:dyDescent="0.25">
      <c r="A33" s="1" t="s">
        <v>58</v>
      </c>
      <c r="B33" s="27">
        <f>VLOOKUP($B$5,GEOMETRIA,HLOOKUP($A33,CNR!$A$1:$AX$2,2,FALSE),FALSE)</f>
        <v>1</v>
      </c>
      <c r="D33" s="55" t="s">
        <v>101</v>
      </c>
      <c r="E33" s="2" t="str">
        <f>STIMA!E33</f>
        <v>G.02.005.a</v>
      </c>
      <c r="F33" s="3" t="str">
        <f t="shared" si="0"/>
        <v>- Spartitraffico monofilare</v>
      </c>
      <c r="G33" s="2" t="str">
        <f>STIMA!G33</f>
        <v>CORPO</v>
      </c>
      <c r="H33" s="2" t="str">
        <f>STIMA!H33</f>
        <v xml:space="preserve">BARRIERE DI SICUREZZA </v>
      </c>
      <c r="I33" s="4">
        <f>$B$7</f>
        <v>1</v>
      </c>
      <c r="J33" s="5">
        <f t="shared" ref="J33:J38" si="10">B41</f>
        <v>0</v>
      </c>
      <c r="K33" s="22"/>
      <c r="L33" s="5">
        <f t="shared" si="9"/>
        <v>0</v>
      </c>
      <c r="M33" s="2" t="str">
        <f t="shared" si="1"/>
        <v>ML</v>
      </c>
      <c r="N33" s="6">
        <f t="shared" si="2"/>
        <v>184.14</v>
      </c>
      <c r="O33" s="7">
        <f t="shared" si="5"/>
        <v>0</v>
      </c>
      <c r="P33" s="13">
        <f t="shared" si="6"/>
        <v>0</v>
      </c>
    </row>
    <row r="34" spans="1:17" x14ac:dyDescent="0.25">
      <c r="A34" s="1" t="s">
        <v>93</v>
      </c>
      <c r="B34" s="27">
        <f>VLOOKUP($B$5,GEOMETRIA,HLOOKUP($A34,CNR!$A$1:$AX$2,2,FALSE),FALSE)</f>
        <v>1</v>
      </c>
      <c r="D34" s="55" t="s">
        <v>103</v>
      </c>
      <c r="E34" s="2" t="str">
        <f>STIMA!E34</f>
        <v>G.02.015</v>
      </c>
      <c r="F34" s="3" t="str">
        <f t="shared" si="0"/>
        <v>MURETTO DEVIATORE RIGIDO REDIRETTIVO</v>
      </c>
      <c r="G34" s="2" t="str">
        <f>STIMA!G34</f>
        <v>CORPO</v>
      </c>
      <c r="H34" s="2" t="str">
        <f>STIMA!H34</f>
        <v xml:space="preserve">BARRIERE DI SICUREZZA </v>
      </c>
      <c r="I34" s="4">
        <f>$B$7</f>
        <v>1</v>
      </c>
      <c r="J34" s="5">
        <f t="shared" si="10"/>
        <v>1</v>
      </c>
      <c r="K34" s="22"/>
      <c r="L34" s="5">
        <f t="shared" si="9"/>
        <v>1</v>
      </c>
      <c r="M34" s="2" t="str">
        <f t="shared" si="1"/>
        <v>ML</v>
      </c>
      <c r="N34" s="6">
        <f t="shared" si="2"/>
        <v>104.41</v>
      </c>
      <c r="O34" s="7">
        <f t="shared" si="5"/>
        <v>104.41</v>
      </c>
      <c r="P34" s="13">
        <f t="shared" si="6"/>
        <v>3.532262046666293E-2</v>
      </c>
    </row>
    <row r="35" spans="1:17" x14ac:dyDescent="0.25">
      <c r="A35" s="1" t="s">
        <v>70</v>
      </c>
      <c r="B35" s="27">
        <f>VLOOKUP($B$5,GEOMETRIA,HLOOKUP($A35,CNR!$A$1:$AX$2,2,FALSE),FALSE)</f>
        <v>1</v>
      </c>
      <c r="D35" s="55" t="s">
        <v>111</v>
      </c>
      <c r="E35" s="2" t="str">
        <f>STIMA!E35</f>
        <v>G.01.075</v>
      </c>
      <c r="F35" s="3" t="str">
        <f t="shared" si="0"/>
        <v>FORNITURA E POSA IN OPERA DI PARAPETTO SERIE PESANTE CON TUBI PASSANTI E PANNELLI MODULARI</v>
      </c>
      <c r="G35" s="2">
        <f>STIMA!G35</f>
        <v>0</v>
      </c>
      <c r="H35" s="2" t="str">
        <f>STIMA!H35</f>
        <v>LAVORI DIVERSI</v>
      </c>
      <c r="I35" s="4">
        <f>IF(B3&gt;0,$B$7,0)</f>
        <v>0</v>
      </c>
      <c r="J35" s="5">
        <f t="shared" si="10"/>
        <v>0</v>
      </c>
      <c r="K35" s="22"/>
      <c r="L35" s="5">
        <f>I35*J35</f>
        <v>0</v>
      </c>
      <c r="M35" s="2" t="str">
        <f t="shared" si="1"/>
        <v>ML</v>
      </c>
      <c r="N35" s="6">
        <f t="shared" si="2"/>
        <v>121.81</v>
      </c>
      <c r="O35" s="7">
        <f t="shared" si="5"/>
        <v>0</v>
      </c>
      <c r="P35" s="13">
        <f t="shared" si="6"/>
        <v>0</v>
      </c>
    </row>
    <row r="36" spans="1:17" x14ac:dyDescent="0.25">
      <c r="A36" s="1" t="s">
        <v>82</v>
      </c>
      <c r="B36" s="27">
        <f>VLOOKUP($B$5,GEOMETRIA,HLOOKUP($A36,CNR!$A$1:$AX$2,2,FALSE),FALSE)</f>
        <v>25</v>
      </c>
      <c r="D36" s="55" t="s">
        <v>98</v>
      </c>
      <c r="E36" s="2" t="str">
        <f>STIMA!E36</f>
        <v>H.01.003.a</v>
      </c>
      <c r="F36" s="3" t="str">
        <f t="shared" si="0"/>
        <v>- Per strisce continue e discontinue da centimetri 12</v>
      </c>
      <c r="G36" s="2" t="str">
        <f>STIMA!G36</f>
        <v>CORPO</v>
      </c>
      <c r="H36" s="2" t="str">
        <f>STIMA!H36</f>
        <v xml:space="preserve">SEGNALETICA ORIZZONTALE </v>
      </c>
      <c r="I36" s="4">
        <f>$B$7</f>
        <v>1</v>
      </c>
      <c r="J36" s="5">
        <f t="shared" si="10"/>
        <v>0</v>
      </c>
      <c r="K36" s="22"/>
      <c r="L36" s="5">
        <f>I36*J36</f>
        <v>0</v>
      </c>
      <c r="M36" s="2" t="str">
        <f t="shared" si="1"/>
        <v>ML</v>
      </c>
      <c r="N36" s="6">
        <f t="shared" si="2"/>
        <v>0.5</v>
      </c>
      <c r="O36" s="7">
        <f t="shared" ref="O36:O47" si="11">L36*N36</f>
        <v>0</v>
      </c>
      <c r="P36" s="13">
        <f t="shared" si="6"/>
        <v>0</v>
      </c>
    </row>
    <row r="37" spans="1:17" x14ac:dyDescent="0.25">
      <c r="A37" s="23" t="s">
        <v>92</v>
      </c>
      <c r="B37" s="27">
        <f>VLOOKUP($B$5,GEOMETRIA,HLOOKUP($A37,CNR!$A$1:$AX$2,2,FALSE),FALSE)</f>
        <v>0</v>
      </c>
      <c r="D37" s="2" t="s">
        <v>66</v>
      </c>
      <c r="E37" s="2" t="str">
        <f>STIMA!E37</f>
        <v>H.01.003.b</v>
      </c>
      <c r="F37" s="3" t="str">
        <f t="shared" si="0"/>
        <v>- Per strisce continue e discontinue da centimetri 15</v>
      </c>
      <c r="G37" s="2" t="str">
        <f>STIMA!G37</f>
        <v>CORPO</v>
      </c>
      <c r="H37" s="2" t="str">
        <f>STIMA!H37</f>
        <v xml:space="preserve">SEGNALETICA ORIZZONTALE </v>
      </c>
      <c r="I37" s="4">
        <f>$B$7</f>
        <v>1</v>
      </c>
      <c r="J37" s="5">
        <f t="shared" si="10"/>
        <v>2</v>
      </c>
      <c r="K37" s="22"/>
      <c r="L37" s="5">
        <f>I37*J37</f>
        <v>2</v>
      </c>
      <c r="M37" s="2" t="str">
        <f t="shared" si="1"/>
        <v>ML</v>
      </c>
      <c r="N37" s="6">
        <f t="shared" si="2"/>
        <v>0.55000000000000004</v>
      </c>
      <c r="O37" s="7">
        <f t="shared" si="11"/>
        <v>1.1000000000000001</v>
      </c>
      <c r="P37" s="13">
        <f t="shared" si="6"/>
        <v>3.7213755879062567E-4</v>
      </c>
    </row>
    <row r="38" spans="1:17" x14ac:dyDescent="0.25">
      <c r="A38" s="23" t="s">
        <v>80</v>
      </c>
      <c r="B38" s="27">
        <f>VLOOKUP($B$5,GEOMETRIA,HLOOKUP($A38,CNR!$A$1:$AX$2,2,FALSE),FALSE)</f>
        <v>0</v>
      </c>
      <c r="D38" s="2" t="s">
        <v>65</v>
      </c>
      <c r="E38" s="2" t="str">
        <f>STIMA!E38</f>
        <v>H.01.003.c</v>
      </c>
      <c r="F38" s="3" t="str">
        <f t="shared" si="0"/>
        <v>- Per strisce continue e discontinue da centimetri 25</v>
      </c>
      <c r="G38" s="2" t="str">
        <f>STIMA!G38</f>
        <v>CORPO</v>
      </c>
      <c r="H38" s="2" t="str">
        <f>STIMA!H38</f>
        <v xml:space="preserve">SEGNALETICA ORIZZONTALE </v>
      </c>
      <c r="I38" s="4">
        <f>$B$7</f>
        <v>1</v>
      </c>
      <c r="J38" s="5">
        <f t="shared" si="10"/>
        <v>4</v>
      </c>
      <c r="K38" s="22"/>
      <c r="L38" s="5">
        <f>I38*J38</f>
        <v>4</v>
      </c>
      <c r="M38" s="2" t="str">
        <f t="shared" si="1"/>
        <v>ML</v>
      </c>
      <c r="N38" s="6">
        <f t="shared" si="2"/>
        <v>0.71</v>
      </c>
      <c r="O38" s="7">
        <f t="shared" si="11"/>
        <v>2.84</v>
      </c>
      <c r="P38" s="13">
        <f t="shared" si="6"/>
        <v>9.6079151542306979E-4</v>
      </c>
    </row>
    <row r="39" spans="1:17" x14ac:dyDescent="0.25">
      <c r="A39" s="23" t="s">
        <v>99</v>
      </c>
      <c r="B39" s="27">
        <f>VLOOKUP($B$5,GEOMETRIA,HLOOKUP($A39,CNR!$A$1:$AX$2,2,FALSE),FALSE)</f>
        <v>2</v>
      </c>
      <c r="D39" s="2" t="s">
        <v>62</v>
      </c>
      <c r="E39" s="2" t="str">
        <f>STIMA!E39</f>
        <v>I.02.001.a</v>
      </c>
      <c r="F39" s="3" t="str">
        <f t="shared" si="0"/>
        <v>- Di cm 50X50X20</v>
      </c>
      <c r="G39" s="2" t="str">
        <f>STIMA!G39</f>
        <v>CORPO</v>
      </c>
      <c r="H39" s="2" t="str">
        <f>STIMA!H39</f>
        <v>LAVORI DIVERSI</v>
      </c>
      <c r="I39" s="4">
        <f>$B$7</f>
        <v>1</v>
      </c>
      <c r="J39" s="5">
        <f>IF(AND(B36&gt;0,B3&gt;0),((B3+B11)/COS(ATAN(B16))*2+(IF(B3&gt;B19,2*B18,0))+2*B10+2*B20)/B36,0)</f>
        <v>0</v>
      </c>
      <c r="K39" s="22"/>
      <c r="L39" s="5">
        <f>I39*J39</f>
        <v>0</v>
      </c>
      <c r="M39" s="2" t="str">
        <f t="shared" si="1"/>
        <v>ML</v>
      </c>
      <c r="N39" s="6">
        <f t="shared" si="2"/>
        <v>19.73</v>
      </c>
      <c r="O39" s="7">
        <f t="shared" si="11"/>
        <v>0</v>
      </c>
      <c r="P39" s="13">
        <f t="shared" si="6"/>
        <v>0</v>
      </c>
    </row>
    <row r="40" spans="1:17" x14ac:dyDescent="0.25">
      <c r="A40" s="23" t="s">
        <v>100</v>
      </c>
      <c r="B40" s="27">
        <f>VLOOKUP($B$5,GEOMETRIA,HLOOKUP($A40,CNR!$A$1:$AX$2,2,FALSE),FALSE)</f>
        <v>0</v>
      </c>
      <c r="D40" s="55" t="s">
        <v>112</v>
      </c>
      <c r="E40" s="2" t="str">
        <f>STIMA!E40</f>
        <v>E.02.010.a</v>
      </c>
      <c r="F40" s="3" t="str">
        <f t="shared" si="0"/>
        <v>- Sezione di cm 15 x 25</v>
      </c>
      <c r="G40" s="2" t="str">
        <f>STIMA!G40</f>
        <v>CORPO</v>
      </c>
      <c r="H40" s="2" t="str">
        <f>STIMA!H40</f>
        <v>LAVORI DIVERSI</v>
      </c>
      <c r="I40" s="4">
        <f>IF(B13&gt;0,(B13/2-B6)*6.28+B14*2*B13/2,0)</f>
        <v>0</v>
      </c>
      <c r="J40" s="5"/>
      <c r="K40" s="22"/>
      <c r="L40" s="5">
        <f>I40</f>
        <v>0</v>
      </c>
      <c r="M40" s="2" t="str">
        <f t="shared" si="1"/>
        <v>ML</v>
      </c>
      <c r="N40" s="6">
        <f t="shared" si="2"/>
        <v>16.28</v>
      </c>
      <c r="O40" s="7">
        <f t="shared" si="11"/>
        <v>0</v>
      </c>
      <c r="P40" s="13">
        <f t="shared" si="6"/>
        <v>0</v>
      </c>
      <c r="Q40" s="57"/>
    </row>
    <row r="41" spans="1:17" x14ac:dyDescent="0.25">
      <c r="A41" s="23" t="s">
        <v>101</v>
      </c>
      <c r="B41" s="27">
        <f>VLOOKUP($B$5,GEOMETRIA,HLOOKUP($A41,CNR!$A$1:$AX$2,2,FALSE),FALSE)</f>
        <v>0</v>
      </c>
      <c r="D41" s="58" t="s">
        <v>107</v>
      </c>
      <c r="E41" s="2" t="str">
        <f>STIMA!E41</f>
        <v>E.02.035.b</v>
      </c>
      <c r="F41" s="3" t="str">
        <f t="shared" si="0"/>
        <v>- In letto di sabbia e cemento, dimensioni 10x10x12 cm</v>
      </c>
      <c r="G41" s="2" t="str">
        <f>STIMA!G41</f>
        <v>CORPO</v>
      </c>
      <c r="H41" s="2" t="str">
        <f>STIMA!H41</f>
        <v>LAVORI DIVERSI</v>
      </c>
      <c r="I41" s="4">
        <f>IF(B13&gt;0,(B13/2-B6-B15/2)*6.28,0)</f>
        <v>0</v>
      </c>
      <c r="J41" s="5">
        <f>IF(B13&gt;0,B15,0)</f>
        <v>0</v>
      </c>
      <c r="K41" s="22"/>
      <c r="L41" s="5">
        <f>I41*J41</f>
        <v>0</v>
      </c>
      <c r="M41" s="2" t="str">
        <f t="shared" si="1"/>
        <v>MQ</v>
      </c>
      <c r="N41" s="6">
        <f t="shared" si="2"/>
        <v>93.51</v>
      </c>
      <c r="O41" s="7">
        <f t="shared" si="11"/>
        <v>0</v>
      </c>
      <c r="P41" s="13">
        <f t="shared" si="6"/>
        <v>0</v>
      </c>
      <c r="Q41" s="57"/>
    </row>
    <row r="42" spans="1:17" x14ac:dyDescent="0.25">
      <c r="A42" s="23" t="s">
        <v>103</v>
      </c>
      <c r="B42" s="27">
        <f>VLOOKUP($B$5,GEOMETRIA,HLOOKUP($A42,CNR!$A$1:$AX$2,2,FALSE),FALSE)</f>
        <v>1</v>
      </c>
      <c r="D42" s="59" t="s">
        <v>63</v>
      </c>
      <c r="E42" s="2" t="str">
        <f>STIMA!E42</f>
        <v>E.02.025.a</v>
      </c>
      <c r="F42" s="3" t="str">
        <f t="shared" si="0"/>
        <v>- Dimensioni 30/35 x 50 x 200 cm</v>
      </c>
      <c r="G42" s="2" t="str">
        <f>STIMA!G42</f>
        <v>CORPO</v>
      </c>
      <c r="H42" s="2" t="str">
        <f>STIMA!H42</f>
        <v>LAVORI DIVERSI</v>
      </c>
      <c r="I42" s="4">
        <f>$B$7</f>
        <v>1</v>
      </c>
      <c r="J42" s="5">
        <f>IF(B3&gt;0,0,2)</f>
        <v>2</v>
      </c>
      <c r="K42" s="22"/>
      <c r="L42" s="5">
        <f>I42*J42</f>
        <v>2</v>
      </c>
      <c r="M42" s="2" t="str">
        <f t="shared" si="1"/>
        <v>ML</v>
      </c>
      <c r="N42" s="6">
        <f t="shared" si="2"/>
        <v>60.72</v>
      </c>
      <c r="O42" s="7">
        <f t="shared" si="11"/>
        <v>121.44</v>
      </c>
      <c r="P42" s="13">
        <f t="shared" si="6"/>
        <v>4.1083986490485072E-2</v>
      </c>
      <c r="Q42" s="57"/>
    </row>
    <row r="43" spans="1:17" x14ac:dyDescent="0.25">
      <c r="A43" s="23" t="s">
        <v>111</v>
      </c>
      <c r="B43" s="27">
        <f>VLOOKUP($B$5,GEOMETRIA,HLOOKUP($A43,CNR!$A$1:$AX$2,2,FALSE),FALSE)</f>
        <v>0</v>
      </c>
      <c r="D43" s="58" t="s">
        <v>106</v>
      </c>
      <c r="E43" s="2" t="str">
        <f>STIMA!E43</f>
        <v>E.02.020.b</v>
      </c>
      <c r="F43" s="3" t="str">
        <f t="shared" si="0"/>
        <v>- a sezione trapezoidale, dimensioni 50X40X25h</v>
      </c>
      <c r="G43" s="2" t="str">
        <f>STIMA!G43</f>
        <v>CORPO</v>
      </c>
      <c r="H43" s="2" t="str">
        <f>STIMA!H43</f>
        <v>LAVORI DIVERSI</v>
      </c>
      <c r="I43" s="4">
        <f>IF(B12&gt;0,$B$7,0)</f>
        <v>0</v>
      </c>
      <c r="J43" s="5">
        <f>IF(B12&gt;0,2,0)</f>
        <v>0</v>
      </c>
      <c r="K43" s="22"/>
      <c r="L43" s="5">
        <f>I43*J43</f>
        <v>0</v>
      </c>
      <c r="M43" s="2" t="str">
        <f t="shared" si="1"/>
        <v>ML</v>
      </c>
      <c r="N43" s="6">
        <f t="shared" si="2"/>
        <v>43.25</v>
      </c>
      <c r="O43" s="7">
        <f t="shared" si="11"/>
        <v>0</v>
      </c>
      <c r="P43" s="13">
        <f t="shared" si="6"/>
        <v>0</v>
      </c>
    </row>
    <row r="44" spans="1:17" x14ac:dyDescent="0.25">
      <c r="A44" s="23" t="s">
        <v>98</v>
      </c>
      <c r="B44" s="27">
        <f>VLOOKUP($B$5,GEOMETRIA,HLOOKUP($A44,CNR!$A$1:$AX$2,2,FALSE),FALSE)</f>
        <v>0</v>
      </c>
      <c r="D44" s="58" t="s">
        <v>113</v>
      </c>
      <c r="E44" s="2" t="str">
        <f>STIMA!E44</f>
        <v>B.03.035.b</v>
      </c>
      <c r="F44" s="3" t="str">
        <f t="shared" si="0"/>
        <v>- Classe di resistenza C28/35 (RCK&gt;=35 N/mmq)</v>
      </c>
      <c r="G44" s="2" t="str">
        <f>STIMA!G44</f>
        <v>CORPO</v>
      </c>
      <c r="H44" s="2" t="str">
        <f>STIMA!H44</f>
        <v>OPERE IN CLS (ESCLUSE FONDAZIONI INDIRETTE)</v>
      </c>
      <c r="I44" s="4">
        <f>IF(B12&gt;0,$B$7,0)</f>
        <v>0</v>
      </c>
      <c r="J44" s="5">
        <f>B12</f>
        <v>0</v>
      </c>
      <c r="K44" s="60">
        <f>IF(B12&gt;0,0.3,0)</f>
        <v>0</v>
      </c>
      <c r="L44" s="5">
        <f>I44*J44*K44</f>
        <v>0</v>
      </c>
      <c r="M44" s="2" t="str">
        <f t="shared" si="1"/>
        <v>MC</v>
      </c>
      <c r="N44" s="6">
        <f t="shared" si="2"/>
        <v>130.61000000000001</v>
      </c>
      <c r="O44" s="7">
        <f t="shared" si="11"/>
        <v>0</v>
      </c>
      <c r="P44" s="13">
        <f t="shared" si="6"/>
        <v>0</v>
      </c>
    </row>
    <row r="45" spans="1:17" x14ac:dyDescent="0.25">
      <c r="A45" s="23" t="s">
        <v>66</v>
      </c>
      <c r="B45" s="27">
        <f>VLOOKUP($B$5,GEOMETRIA,HLOOKUP($A45,CNR!$A$1:$AX$2,2,FALSE),FALSE)</f>
        <v>2</v>
      </c>
      <c r="D45" s="58" t="s">
        <v>114</v>
      </c>
      <c r="E45" s="2" t="str">
        <f>STIMA!E45</f>
        <v>B.05.030</v>
      </c>
      <c r="F45" s="3" t="str">
        <f t="shared" si="0"/>
        <v>ACCIAI E STRUTTURE IN ACCIAIO - IN BARRE TONDE B450C BARRE AD ADERENZA MIGLIORATA</v>
      </c>
      <c r="G45" s="2" t="str">
        <f>STIMA!G45</f>
        <v>CORPO</v>
      </c>
      <c r="H45" s="2" t="str">
        <f>STIMA!H45</f>
        <v>OPERE IN CLS (ESCLUSE FONDAZIONI INDIRETTE)</v>
      </c>
      <c r="I45" s="48" t="s">
        <v>85</v>
      </c>
      <c r="J45" s="50"/>
      <c r="K45" s="60">
        <f>IF(B12&gt;0,50,0)</f>
        <v>0</v>
      </c>
      <c r="L45" s="5">
        <f>L44*K45</f>
        <v>0</v>
      </c>
      <c r="M45" s="2" t="str">
        <f t="shared" si="1"/>
        <v>kG</v>
      </c>
      <c r="N45" s="6">
        <f t="shared" si="2"/>
        <v>1.26</v>
      </c>
      <c r="O45" s="7">
        <f t="shared" si="11"/>
        <v>0</v>
      </c>
      <c r="P45" s="13">
        <f t="shared" si="6"/>
        <v>0</v>
      </c>
    </row>
    <row r="46" spans="1:17" x14ac:dyDescent="0.25">
      <c r="A46" s="26" t="s">
        <v>65</v>
      </c>
      <c r="B46" s="27">
        <f>VLOOKUP($B$5,GEOMETRIA,HLOOKUP($A46,CNR!$A$1:$AX$2,2,FALSE),FALSE)</f>
        <v>4</v>
      </c>
      <c r="D46" s="58" t="s">
        <v>115</v>
      </c>
      <c r="E46" s="2" t="str">
        <f>STIMA!E46</f>
        <v>B.04.001</v>
      </c>
      <c r="F46" s="3" t="str">
        <f t="shared" si="0"/>
        <v>CASSEFORME PIANE ORIZZONTALI O VERTICALI PER CONGLOMERATI CEMENTIZI</v>
      </c>
      <c r="G46" s="2" t="str">
        <f>STIMA!G46</f>
        <v>CORPO</v>
      </c>
      <c r="H46" s="2" t="str">
        <f>STIMA!H46</f>
        <v>OPERE IN CLS (ESCLUSE FONDAZIONI INDIRETTE)</v>
      </c>
      <c r="I46" s="4">
        <f>IF(B12&gt;0,$B$7,0)</f>
        <v>0</v>
      </c>
      <c r="J46" s="5">
        <f>IF(B12&gt;0,2*0.3,0)</f>
        <v>0</v>
      </c>
      <c r="K46" s="22"/>
      <c r="L46" s="5">
        <f>I46*J46</f>
        <v>0</v>
      </c>
      <c r="M46" s="2" t="str">
        <f t="shared" si="1"/>
        <v>MQ</v>
      </c>
      <c r="N46" s="6">
        <f t="shared" si="2"/>
        <v>28.88</v>
      </c>
      <c r="O46" s="7">
        <f t="shared" si="11"/>
        <v>0</v>
      </c>
      <c r="P46" s="13">
        <f t="shared" si="6"/>
        <v>0</v>
      </c>
    </row>
    <row r="47" spans="1:17" x14ac:dyDescent="0.25">
      <c r="A47" s="1" t="s">
        <v>124</v>
      </c>
      <c r="B47" s="27">
        <f>VLOOKUP($B$5,GEOMETRIA,HLOOKUP($A47,CNR!$A$1:$AX$2,2,FALSE),FALSE)</f>
        <v>0</v>
      </c>
      <c r="D47" s="2" t="s">
        <v>70</v>
      </c>
      <c r="E47" s="2"/>
      <c r="F47" s="3" t="str">
        <f t="shared" si="0"/>
        <v/>
      </c>
      <c r="G47" s="2"/>
      <c r="H47" s="2"/>
      <c r="I47" s="4">
        <f>IF(B35=1,$B$7,0)</f>
        <v>1</v>
      </c>
      <c r="J47" s="5">
        <f>IF(B3&gt;0,(2*B10+B6+2*B12+B15+((B3+B11)*B16)*2+(IF(B3&gt;B19,2*B18,0))+2*B20+6*B21+2*B22+B9),B6+2*B10+2*B12+B15+(K15+K16)*2*B17+IF(B29-B3&gt;B19,2*B18,0)+2*B20+6*B21+2*B22+B9)</f>
        <v>43.84</v>
      </c>
      <c r="K47" s="12"/>
      <c r="L47" s="5">
        <f>I47*J47</f>
        <v>43.84</v>
      </c>
      <c r="M47" s="2" t="s">
        <v>35</v>
      </c>
      <c r="N47" s="6">
        <v>15</v>
      </c>
      <c r="O47" s="7">
        <f t="shared" si="11"/>
        <v>657.6</v>
      </c>
      <c r="P47" s="13">
        <f t="shared" si="6"/>
        <v>0.22247059878246858</v>
      </c>
    </row>
    <row r="48" spans="1:17" x14ac:dyDescent="0.25">
      <c r="A48" s="1" t="s">
        <v>150</v>
      </c>
      <c r="B48" s="27">
        <f>VLOOKUP($B$5,GEOMETRIA,HLOOKUP($A48,CNR!$A$1:$AX$2,2,FALSE),FALSE)</f>
        <v>0</v>
      </c>
      <c r="D48" s="58" t="s">
        <v>126</v>
      </c>
      <c r="E48" s="2" t="str">
        <f>STIMA!E48</f>
        <v>G.02.025.b</v>
      </c>
      <c r="F48" s="3" t="str">
        <f>IF(E48="","",VLOOKUP(E48,EPU,2,FALSE))</f>
        <v>- Laterale</v>
      </c>
      <c r="G48" s="2" t="str">
        <f>STIMA!G48</f>
        <v>CORPO</v>
      </c>
      <c r="H48" s="2" t="str">
        <f>STIMA!H48</f>
        <v xml:space="preserve">BARRIERE DI SICUREZZA </v>
      </c>
      <c r="I48" s="4">
        <f>IF(B49&gt;0,$B$7,0)</f>
        <v>0</v>
      </c>
      <c r="J48" s="5">
        <f>B47</f>
        <v>0</v>
      </c>
      <c r="K48" s="60"/>
      <c r="L48" s="5">
        <f>I48*J48</f>
        <v>0</v>
      </c>
      <c r="M48" s="2" t="str">
        <f>IF(E48="","",VLOOKUP(E48,EPU,3,FALSE))</f>
        <v>ML</v>
      </c>
      <c r="N48" s="6">
        <f>IF(E48="","",VLOOKUP(E48,EPU,4,FALSE))</f>
        <v>10.14</v>
      </c>
      <c r="O48" s="7">
        <f>L48*N48</f>
        <v>0</v>
      </c>
      <c r="P48" s="13">
        <f t="shared" si="6"/>
        <v>0</v>
      </c>
    </row>
    <row r="49" spans="1:16" x14ac:dyDescent="0.25">
      <c r="A49" s="1" t="s">
        <v>126</v>
      </c>
      <c r="B49" s="27">
        <f>VLOOKUP($B$5,GEOMETRIA,HLOOKUP($A49,CNR!$A$1:$AX$2,2,FALSE),FALSE)</f>
        <v>0</v>
      </c>
      <c r="D49" s="58" t="s">
        <v>125</v>
      </c>
      <c r="E49" s="2" t="str">
        <f>STIMA!E49</f>
        <v>A.02.001.e</v>
      </c>
      <c r="F49" s="3" t="str">
        <f>IF(E49="","",VLOOKUP(E49,EPU,2,FALSE))</f>
        <v>- Scarpate per ammorsamento nuovi rilevati</v>
      </c>
      <c r="G49" s="2" t="str">
        <f>STIMA!G49</f>
        <v>MISURA</v>
      </c>
      <c r="H49" s="2" t="str">
        <f>STIMA!H49</f>
        <v>BONIFICHE</v>
      </c>
      <c r="I49" s="4">
        <f>IF(B47&gt;0,$B$7,0)</f>
        <v>0</v>
      </c>
      <c r="J49" s="5">
        <f>IF(B47&gt;0,ABS(B3)/COS(ATAN(B16))*B47,0)</f>
        <v>0</v>
      </c>
      <c r="K49" s="60"/>
      <c r="L49" s="5">
        <f>I49*J49</f>
        <v>0</v>
      </c>
      <c r="M49" s="2" t="str">
        <f>IF(E49="","",VLOOKUP(E49,EPU,3,FALSE))</f>
        <v>MQ</v>
      </c>
      <c r="N49" s="6">
        <f>IF(E49="","",VLOOKUP(E49,EPU,4,FALSE))</f>
        <v>12.87</v>
      </c>
      <c r="O49" s="7">
        <f>L49*N49</f>
        <v>0</v>
      </c>
      <c r="P49" s="13">
        <f t="shared" si="6"/>
        <v>0</v>
      </c>
    </row>
    <row r="50" spans="1:16" x14ac:dyDescent="0.25">
      <c r="D50" s="58" t="s">
        <v>151</v>
      </c>
      <c r="E50" s="2" t="str">
        <f>STIMA!E50</f>
        <v>D.01.060</v>
      </c>
      <c r="F50" s="3" t="str">
        <f>IF(E50="","",VLOOKUP(E50,EPU,2,FALSE))</f>
        <v>TAGLIO DELLA PAVIMENTAZIONE IN CONGLOMERATO BITUMINOSO SU IMPALCATI</v>
      </c>
      <c r="G50" s="2" t="str">
        <f>STIMA!G50</f>
        <v>MISURA</v>
      </c>
      <c r="H50" s="2" t="str">
        <f>STIMA!H50</f>
        <v>DEMOLIZIONI</v>
      </c>
      <c r="I50" s="4">
        <f>IF(B47&gt;0,$B$7,0)</f>
        <v>0</v>
      </c>
      <c r="J50" s="5">
        <f>B47</f>
        <v>0</v>
      </c>
      <c r="K50" s="60"/>
      <c r="L50" s="5">
        <f>I50*J50</f>
        <v>0</v>
      </c>
      <c r="M50" s="2" t="str">
        <f>IF(E50="","",VLOOKUP(E50,EPU,3,FALSE))</f>
        <v>ML</v>
      </c>
      <c r="N50" s="6">
        <f>IF(E50="","",VLOOKUP(E50,EPU,4,FALSE))</f>
        <v>1.63</v>
      </c>
      <c r="O50" s="7">
        <f>L50*N50</f>
        <v>0</v>
      </c>
      <c r="P50" s="13">
        <f t="shared" si="6"/>
        <v>0</v>
      </c>
    </row>
    <row r="51" spans="1:16" x14ac:dyDescent="0.25">
      <c r="D51" s="58" t="s">
        <v>152</v>
      </c>
      <c r="E51" s="2" t="str">
        <f>STIMA!E51</f>
        <v>D.01.065</v>
      </c>
      <c r="F51" s="3" t="str">
        <f>IF(E51="","",VLOOKUP(E51,EPU,2,FALSE))</f>
        <v>SCARIFICA E/O DEMOLIZIONE PAVIMENTAZIONE SU IMPALCATI DI OPERE D'ARTE</v>
      </c>
      <c r="G51" s="2" t="str">
        <f>STIMA!G51</f>
        <v>MISURA</v>
      </c>
      <c r="H51" s="2" t="str">
        <f>STIMA!H51</f>
        <v>DEMOLIZIONI</v>
      </c>
      <c r="I51" s="4">
        <f>IF(B47&gt;0,$B$7,0)</f>
        <v>0</v>
      </c>
      <c r="J51" s="5">
        <f>B48*B47</f>
        <v>0</v>
      </c>
      <c r="K51" s="60">
        <f>B29*100</f>
        <v>67</v>
      </c>
      <c r="L51" s="5">
        <f>I51*J51*K51</f>
        <v>0</v>
      </c>
      <c r="M51" s="2" t="str">
        <f>IF(E51="","",VLOOKUP(E51,EPU,3,FALSE))</f>
        <v>MQxCM</v>
      </c>
      <c r="N51" s="6">
        <f>IF(E51="","",VLOOKUP(E51,EPU,4,FALSE))</f>
        <v>0.55000000000000004</v>
      </c>
      <c r="O51" s="7">
        <f>L51*N51</f>
        <v>0</v>
      </c>
      <c r="P51" s="13">
        <f t="shared" si="6"/>
        <v>0</v>
      </c>
    </row>
    <row r="52" spans="1:16" x14ac:dyDescent="0.25">
      <c r="D52" s="58" t="s">
        <v>153</v>
      </c>
      <c r="E52" s="2" t="str">
        <f>STIMA!E52</f>
        <v>D.01.052</v>
      </c>
      <c r="F52" s="3" t="str">
        <f>IF(E52="","",VLOOKUP(E52,EPU,2,FALSE))</f>
        <v>FRESATURA DI STRATI DI PAVIMENTAZIONE IN CONGLOMERATO BITUMINOSO</v>
      </c>
      <c r="G52" s="2" t="str">
        <f>STIMA!G52</f>
        <v>MISURA</v>
      </c>
      <c r="H52" s="2" t="str">
        <f>STIMA!H52</f>
        <v>DEMOLIZIONI</v>
      </c>
      <c r="I52" s="4">
        <f>IF(B47&gt;0,$B$7,0)</f>
        <v>0</v>
      </c>
      <c r="J52" s="5">
        <f>B48*B47</f>
        <v>0</v>
      </c>
      <c r="K52" s="60">
        <f>(MAX(B27:B28)+B26)*100</f>
        <v>10</v>
      </c>
      <c r="L52" s="5">
        <f>I52*J52*K52</f>
        <v>0</v>
      </c>
      <c r="M52" s="2" t="str">
        <f>IF(E52="","",VLOOKUP(E52,EPU,3,FALSE))</f>
        <v>MQxCM</v>
      </c>
      <c r="N52" s="6">
        <f>IF(E52="","",VLOOKUP(E52,EPU,4,FALSE))</f>
        <v>0.44</v>
      </c>
      <c r="O52" s="7">
        <f>L52*N52</f>
        <v>0</v>
      </c>
      <c r="P52" s="13">
        <f t="shared" si="6"/>
        <v>0</v>
      </c>
    </row>
    <row r="60" spans="1:16" ht="15.75" thickBot="1" x14ac:dyDescent="0.3"/>
    <row r="61" spans="1:16" ht="16.5" thickBot="1" x14ac:dyDescent="0.3">
      <c r="O61" s="61">
        <f>SUM(O2:O60)</f>
        <v>2955.8962109999998</v>
      </c>
      <c r="P61" s="62">
        <f>SUM(P2:P48)</f>
        <v>0.99999999999999989</v>
      </c>
    </row>
    <row r="62" spans="1:16" x14ac:dyDescent="0.25">
      <c r="P62" s="62">
        <f>MAX(P2:P47)</f>
        <v>0.22247059878246858</v>
      </c>
    </row>
    <row r="63" spans="1:16" x14ac:dyDescent="0.25">
      <c r="P63" s="63">
        <v>0.2</v>
      </c>
    </row>
    <row r="64" spans="1:16" x14ac:dyDescent="0.25">
      <c r="P64" s="63">
        <v>0.05</v>
      </c>
    </row>
    <row r="65533" spans="7:7" x14ac:dyDescent="0.25">
      <c r="G65533" s="64"/>
    </row>
  </sheetData>
  <dataValidations count="4">
    <dataValidation type="list" allowBlank="1" showInputMessage="1" showErrorMessage="1" sqref="B5">
      <formula1>TIPO</formula1>
    </dataValidation>
    <dataValidation type="list" allowBlank="1" showInputMessage="1" showErrorMessage="1" sqref="G65533:G65536 G2:G52">
      <formula1>CM</formula1>
    </dataValidation>
    <dataValidation type="list" allowBlank="1" showInputMessage="1" showErrorMessage="1" sqref="E2:E52">
      <formula1>CODICE</formula1>
    </dataValidation>
    <dataValidation type="list" allowBlank="1" showInputMessage="1" showErrorMessage="1" sqref="H2:H52">
      <formula1>CAT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5533"/>
  <sheetViews>
    <sheetView zoomScale="90" zoomScaleNormal="90" workbookViewId="0">
      <pane ySplit="1" topLeftCell="A2" activePane="bottomLeft" state="frozen"/>
      <selection activeCell="G47" sqref="G47:H47"/>
      <selection pane="bottomLeft" activeCell="O34" sqref="O34:O35"/>
    </sheetView>
  </sheetViews>
  <sheetFormatPr defaultRowHeight="15" x14ac:dyDescent="0.25"/>
  <cols>
    <col min="1" max="1" width="23.5703125" style="1" customWidth="1"/>
    <col min="2" max="2" width="16.28515625" style="1" customWidth="1"/>
    <col min="3" max="3" width="3" style="1" customWidth="1"/>
    <col min="4" max="4" width="26" style="1" customWidth="1"/>
    <col min="5" max="5" width="12.140625" style="1" customWidth="1"/>
    <col min="6" max="7" width="2.5703125" style="1" customWidth="1"/>
    <col min="8" max="8" width="2" style="1" customWidth="1"/>
    <col min="9" max="9" width="6.7109375" style="1" customWidth="1"/>
    <col min="10" max="10" width="7.5703125" style="1" customWidth="1"/>
    <col min="11" max="11" width="6" style="1" customWidth="1"/>
    <col min="12" max="12" width="11" style="1" customWidth="1"/>
    <col min="13" max="13" width="9.140625" style="1" customWidth="1"/>
    <col min="14" max="14" width="10" style="1" customWidth="1"/>
    <col min="15" max="15" width="17.5703125" style="1" customWidth="1"/>
    <col min="16" max="16" width="9.140625" style="1" customWidth="1"/>
    <col min="17" max="17" width="6.28515625" style="1" customWidth="1"/>
    <col min="20" max="21" width="9.140625" style="1"/>
    <col min="22" max="22" width="13.7109375" style="1" customWidth="1"/>
    <col min="23" max="16384" width="9.140625" style="1"/>
  </cols>
  <sheetData>
    <row r="1" spans="1:29" ht="15.75" thickBot="1" x14ac:dyDescent="0.3">
      <c r="A1" s="73"/>
      <c r="B1" s="74"/>
      <c r="D1" s="70" t="s">
        <v>32</v>
      </c>
      <c r="E1" s="70" t="s">
        <v>0</v>
      </c>
      <c r="F1" s="70" t="s">
        <v>1</v>
      </c>
      <c r="G1" s="70" t="s">
        <v>6</v>
      </c>
      <c r="H1" s="70" t="s">
        <v>5</v>
      </c>
      <c r="I1" s="70" t="s">
        <v>2</v>
      </c>
      <c r="J1" s="70" t="s">
        <v>3</v>
      </c>
      <c r="K1" s="70" t="s">
        <v>4</v>
      </c>
      <c r="L1" s="70" t="s">
        <v>40</v>
      </c>
      <c r="M1" s="70" t="s">
        <v>41</v>
      </c>
      <c r="N1" s="70" t="s">
        <v>34</v>
      </c>
      <c r="O1" s="70" t="s">
        <v>42</v>
      </c>
      <c r="P1" s="71" t="s">
        <v>37</v>
      </c>
      <c r="Q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6.5" thickBot="1" x14ac:dyDescent="0.3">
      <c r="A2" s="75" t="s">
        <v>102</v>
      </c>
      <c r="B2" s="10">
        <f>O61</f>
        <v>2800.4862110000004</v>
      </c>
      <c r="D2" s="2" t="s">
        <v>56</v>
      </c>
      <c r="E2" s="2" t="str">
        <f>STIMA!E2</f>
        <v>A.02.001.f</v>
      </c>
      <c r="F2" s="3" t="str">
        <f t="shared" ref="F2:F47" si="0">IF(E2="","",VLOOKUP(E2,EPU,2,FALSE))</f>
        <v>- Dei rilevati con materiale da cava A1/A3 - Profondità cm 30</v>
      </c>
      <c r="G2" s="2" t="str">
        <f>STIMA!G2</f>
        <v>CORPO</v>
      </c>
      <c r="H2" s="2" t="str">
        <f>STIMA!H2</f>
        <v xml:space="preserve">MOVIMENTI DI MATERIE </v>
      </c>
      <c r="I2" s="4">
        <f>$B$7</f>
        <v>1</v>
      </c>
      <c r="J2" s="5">
        <f>IF(B47&gt;0,B6,IF(B3&gt;0,(B6+2*B10+((B3+B11)*B16-B30/COS(ATAN(B16)))*2+(IF(B3&gt;B19,2*B18,0)))+B15+2*B12,0))</f>
        <v>0</v>
      </c>
      <c r="K2" s="22"/>
      <c r="L2" s="5">
        <f>I2*J2</f>
        <v>0</v>
      </c>
      <c r="M2" s="2" t="str">
        <f t="shared" ref="M2:M46" si="1">IF(E2="","",VLOOKUP(E2,EPU,3,FALSE))</f>
        <v>MQ</v>
      </c>
      <c r="N2" s="6">
        <f t="shared" ref="N2:N46" si="2">IF(E2="","",VLOOKUP(E2,EPU,4,FALSE))</f>
        <v>5.82</v>
      </c>
      <c r="O2" s="7">
        <f t="shared" ref="O2:O9" si="3">L2*N2</f>
        <v>0</v>
      </c>
      <c r="P2" s="8">
        <f t="shared" ref="P2:P9" si="4">O2/$O$61</f>
        <v>0</v>
      </c>
    </row>
    <row r="3" spans="1:29" ht="15.75" thickBot="1" x14ac:dyDescent="0.3">
      <c r="A3" s="75" t="s">
        <v>110</v>
      </c>
      <c r="B3" s="14">
        <f>STIMA!V18</f>
        <v>-3</v>
      </c>
      <c r="D3" s="2" t="s">
        <v>74</v>
      </c>
      <c r="E3" s="2" t="str">
        <f>STIMA!E3</f>
        <v>A.02.020.b</v>
      </c>
      <c r="F3" s="3" t="str">
        <f t="shared" si="0"/>
        <v>- Con uso di calce</v>
      </c>
      <c r="G3" s="2" t="str">
        <f>STIMA!G3</f>
        <v>CORPO</v>
      </c>
      <c r="H3" s="2" t="str">
        <f>STIMA!H3</f>
        <v xml:space="preserve">MOVIMENTI DI MATERIE </v>
      </c>
      <c r="I3" s="4">
        <f>IF(B34=1,$B$7,0)</f>
        <v>1</v>
      </c>
      <c r="J3" s="5">
        <f>IF(B47&gt;0,B6,IF(B3&gt;0,(B6+2*B10+((B3+B11)*B16-B30/COS(ATAN(B16)))*2+(IF(B3&gt;B19,2*B18,0)))+B15+B12,B6+2*B10+2*B12+B15))</f>
        <v>22</v>
      </c>
      <c r="K3" s="60">
        <v>0.3</v>
      </c>
      <c r="L3" s="5">
        <f>I3*J3*K3</f>
        <v>6.6</v>
      </c>
      <c r="M3" s="2" t="str">
        <f t="shared" si="1"/>
        <v>MC</v>
      </c>
      <c r="N3" s="6">
        <f t="shared" si="2"/>
        <v>5.9</v>
      </c>
      <c r="O3" s="7">
        <f t="shared" si="3"/>
        <v>38.94</v>
      </c>
      <c r="P3" s="13">
        <f t="shared" si="4"/>
        <v>1.3904728345759383E-2</v>
      </c>
    </row>
    <row r="4" spans="1:29" ht="15.75" thickBot="1" x14ac:dyDescent="0.3">
      <c r="A4" s="75" t="s">
        <v>109</v>
      </c>
      <c r="B4" s="14">
        <v>1</v>
      </c>
      <c r="D4" s="2" t="s">
        <v>71</v>
      </c>
      <c r="E4" s="2" t="str">
        <f>STIMA!E4</f>
        <v>A.01.001</v>
      </c>
      <c r="F4" s="3" t="str">
        <f t="shared" si="0"/>
        <v>SCAVO DI SBANCAMENTO IN MATERIE DI QUALSIASI NATURA</v>
      </c>
      <c r="G4" s="2" t="str">
        <f>STIMA!G4</f>
        <v>MISURA</v>
      </c>
      <c r="H4" s="2" t="str">
        <f>STIMA!H4</f>
        <v>BONIFICHE</v>
      </c>
      <c r="I4" s="4">
        <f>$B$7</f>
        <v>1</v>
      </c>
      <c r="J4" s="5">
        <f>J3</f>
        <v>22</v>
      </c>
      <c r="K4" s="5">
        <f>B32</f>
        <v>0.5</v>
      </c>
      <c r="L4" s="5">
        <f>I4*J4*K4</f>
        <v>11</v>
      </c>
      <c r="M4" s="2" t="str">
        <f t="shared" si="1"/>
        <v>MC</v>
      </c>
      <c r="N4" s="6">
        <f t="shared" si="2"/>
        <v>3.65</v>
      </c>
      <c r="O4" s="7">
        <f t="shared" si="3"/>
        <v>40.15</v>
      </c>
      <c r="P4" s="13">
        <f t="shared" si="4"/>
        <v>1.4336796175712358E-2</v>
      </c>
    </row>
    <row r="5" spans="1:29" ht="15.75" thickBot="1" x14ac:dyDescent="0.3">
      <c r="A5" s="17" t="s">
        <v>90</v>
      </c>
      <c r="B5" s="18" t="str">
        <f>STIMA!$B$5</f>
        <v>B.1</v>
      </c>
      <c r="D5" s="2" t="s">
        <v>72</v>
      </c>
      <c r="E5" s="2" t="str">
        <f>STIMA!E5</f>
        <v>A.02.003</v>
      </c>
      <c r="F5" s="3" t="str">
        <f t="shared" si="0"/>
        <v>FORNITURA MATERIALI PER RILEVATI DA CAVE CON DISTANZA &lt; 5 KM</v>
      </c>
      <c r="G5" s="2" t="str">
        <f>STIMA!G5</f>
        <v>MISURA</v>
      </c>
      <c r="H5" s="2" t="str">
        <f>STIMA!H5</f>
        <v>BONIFICHE</v>
      </c>
      <c r="I5" s="4">
        <f>$B$7</f>
        <v>1</v>
      </c>
      <c r="J5" s="5">
        <f>J4</f>
        <v>22</v>
      </c>
      <c r="K5" s="5">
        <f>K4</f>
        <v>0.5</v>
      </c>
      <c r="L5" s="5">
        <f>I5*J5*K5</f>
        <v>11</v>
      </c>
      <c r="M5" s="2" t="str">
        <f t="shared" si="1"/>
        <v>MC</v>
      </c>
      <c r="N5" s="6">
        <f t="shared" si="2"/>
        <v>15.83</v>
      </c>
      <c r="O5" s="7">
        <f t="shared" si="3"/>
        <v>174.13</v>
      </c>
      <c r="P5" s="13">
        <f t="shared" si="4"/>
        <v>6.2178488619596337E-2</v>
      </c>
    </row>
    <row r="6" spans="1:29" ht="15.75" thickBot="1" x14ac:dyDescent="0.3">
      <c r="A6" s="75" t="s">
        <v>97</v>
      </c>
      <c r="B6" s="19">
        <f>VLOOKUP($B$5,GEOMETRIA,HLOOKUP($A6,CNR!$A$1:$AX$2,2,FALSE),FALSE)</f>
        <v>19.5</v>
      </c>
      <c r="D6" s="2" t="s">
        <v>73</v>
      </c>
      <c r="E6" s="2" t="str">
        <f>STIMA!E6</f>
        <v>A.02.007.a</v>
      </c>
      <c r="F6" s="3" t="str">
        <f t="shared" si="0"/>
        <v>- Appartenenti ai gruppi A1, A2-4, A2-5, A3</v>
      </c>
      <c r="G6" s="2" t="str">
        <f>STIMA!G6</f>
        <v>MISURA</v>
      </c>
      <c r="H6" s="2" t="str">
        <f>STIMA!H6</f>
        <v>BONIFICHE</v>
      </c>
      <c r="I6" s="4">
        <f>$B$7</f>
        <v>1</v>
      </c>
      <c r="J6" s="5">
        <f>J5</f>
        <v>22</v>
      </c>
      <c r="K6" s="5">
        <f>K5</f>
        <v>0.5</v>
      </c>
      <c r="L6" s="5">
        <f>I6*J6*K6</f>
        <v>11</v>
      </c>
      <c r="M6" s="2" t="str">
        <f t="shared" si="1"/>
        <v>MC</v>
      </c>
      <c r="N6" s="6">
        <f t="shared" si="2"/>
        <v>1.7</v>
      </c>
      <c r="O6" s="7">
        <f t="shared" si="3"/>
        <v>18.7</v>
      </c>
      <c r="P6" s="13">
        <f t="shared" si="4"/>
        <v>6.6774119174550714E-3</v>
      </c>
    </row>
    <row r="7" spans="1:29" ht="15.75" thickBot="1" x14ac:dyDescent="0.3">
      <c r="A7" s="75" t="s">
        <v>116</v>
      </c>
      <c r="B7" s="21">
        <f>IF(B13=0,B4,(B13/2-B6/2)*6.28+B14*B13/2*0.75)</f>
        <v>1</v>
      </c>
      <c r="D7" s="2" t="s">
        <v>79</v>
      </c>
      <c r="E7" s="2" t="str">
        <f>STIMA!E7</f>
        <v>A.02.002.a</v>
      </c>
      <c r="F7" s="3" t="str">
        <f t="shared" si="0"/>
        <v>- Su terreni appartenenti ai gruppi A.1, A.2-4, A.2-5, A.3</v>
      </c>
      <c r="G7" s="2" t="str">
        <f>STIMA!G7</f>
        <v>CORPO</v>
      </c>
      <c r="H7" s="2" t="str">
        <f>STIMA!H7</f>
        <v xml:space="preserve">MOVIMENTI DI MATERIE </v>
      </c>
      <c r="I7" s="4">
        <f>$B$7</f>
        <v>1</v>
      </c>
      <c r="J7" s="5">
        <f>J2</f>
        <v>0</v>
      </c>
      <c r="K7" s="20"/>
      <c r="L7" s="5">
        <f>I7*J7</f>
        <v>0</v>
      </c>
      <c r="M7" s="2" t="str">
        <f t="shared" si="1"/>
        <v>MQ</v>
      </c>
      <c r="N7" s="6">
        <f t="shared" si="2"/>
        <v>0.43</v>
      </c>
      <c r="O7" s="7">
        <f t="shared" si="3"/>
        <v>0</v>
      </c>
      <c r="P7" s="13">
        <f t="shared" si="4"/>
        <v>0</v>
      </c>
    </row>
    <row r="8" spans="1:29" x14ac:dyDescent="0.25">
      <c r="A8" s="23" t="s">
        <v>96</v>
      </c>
      <c r="B8" s="24">
        <f>VLOOKUP($B$5,GEOMETRIA,HLOOKUP($A8,CNR!$A$1:$AX$2,2,FALSE),FALSE)</f>
        <v>2</v>
      </c>
      <c r="D8" s="2" t="s">
        <v>78</v>
      </c>
      <c r="E8" s="2" t="str">
        <f>STIMA!E8</f>
        <v>A.02.002.b</v>
      </c>
      <c r="F8" s="3" t="str">
        <f t="shared" si="0"/>
        <v>- Su terreni appartenenti ai gruppi A.4, A.2-6, A.2-7, A.5</v>
      </c>
      <c r="G8" s="2" t="str">
        <f>STIMA!G8</f>
        <v>CORPO</v>
      </c>
      <c r="H8" s="2" t="str">
        <f>STIMA!H8</f>
        <v xml:space="preserve">MOVIMENTI DI MATERIE </v>
      </c>
      <c r="I8" s="4">
        <f>$B$7</f>
        <v>1</v>
      </c>
      <c r="J8" s="5">
        <f>IF(B47&gt;0,B6,IF(B3&gt;0,0,B6+2*B10+2*B12+B15))</f>
        <v>22</v>
      </c>
      <c r="K8" s="22"/>
      <c r="L8" s="5">
        <f>I8*J8</f>
        <v>22</v>
      </c>
      <c r="M8" s="2" t="str">
        <f t="shared" si="1"/>
        <v>MQ</v>
      </c>
      <c r="N8" s="6">
        <f t="shared" si="2"/>
        <v>0.87</v>
      </c>
      <c r="O8" s="7">
        <f t="shared" si="3"/>
        <v>19.14</v>
      </c>
      <c r="P8" s="13">
        <f t="shared" si="4"/>
        <v>6.8345274919834262E-3</v>
      </c>
    </row>
    <row r="9" spans="1:29" x14ac:dyDescent="0.25">
      <c r="A9" s="26" t="s">
        <v>89</v>
      </c>
      <c r="B9" s="27">
        <f>VLOOKUP($B$5,GEOMETRIA,HLOOKUP($A9,CNR!$A$1:$AX$2,2,FALSE),FALSE)</f>
        <v>2.5</v>
      </c>
      <c r="D9" s="2" t="s">
        <v>58</v>
      </c>
      <c r="E9" s="2" t="str">
        <f>STIMA!E9</f>
        <v>E.01.031.b</v>
      </c>
      <c r="F9" s="3" t="str">
        <f t="shared" si="0"/>
        <v>- Resistenza a trazione(*) UNI EN ISO 10319 (kN/m)&gt;35 (kN/m)</v>
      </c>
      <c r="G9" s="2" t="str">
        <f>STIMA!G9</f>
        <v>CORPO</v>
      </c>
      <c r="H9" s="2" t="str">
        <f>STIMA!H9</f>
        <v xml:space="preserve">MOVIMENTI DI MATERIE </v>
      </c>
      <c r="I9" s="4">
        <f>IF(B33=1,$B$7,0)</f>
        <v>1</v>
      </c>
      <c r="J9" s="25">
        <f>IF(B3&gt;0,(B6+2*B10+((B3+B11)*B16-B30/COS(ATAN(B16)))*2+(IF(B3&gt;B19,2*B18,0))+2*(B31+B32+0.5))+2*B12+B15,B6+2*B10+2*B12+B15+2*(B31+B32+0.5))</f>
        <v>24.6</v>
      </c>
      <c r="K9" s="12"/>
      <c r="L9" s="5">
        <f>I9*J9</f>
        <v>24.6</v>
      </c>
      <c r="M9" s="2" t="str">
        <f t="shared" si="1"/>
        <v>MQ</v>
      </c>
      <c r="N9" s="6">
        <f t="shared" si="2"/>
        <v>1.63</v>
      </c>
      <c r="O9" s="7">
        <f t="shared" si="3"/>
        <v>40.097999999999999</v>
      </c>
      <c r="P9" s="13">
        <f t="shared" si="4"/>
        <v>1.4318227971449916E-2</v>
      </c>
    </row>
    <row r="10" spans="1:29" x14ac:dyDescent="0.25">
      <c r="A10" s="15" t="s">
        <v>44</v>
      </c>
      <c r="B10" s="27">
        <f>VLOOKUP($B$5,GEOMETRIA,HLOOKUP($A10,CNR!$A$1:$AX$2,2,FALSE),FALSE)</f>
        <v>1.25</v>
      </c>
      <c r="D10" s="2" t="s">
        <v>68</v>
      </c>
      <c r="E10" s="2"/>
      <c r="F10" s="29" t="str">
        <f t="shared" si="0"/>
        <v/>
      </c>
      <c r="G10" s="2"/>
      <c r="H10" s="2"/>
      <c r="I10" s="4">
        <f>$B$7</f>
        <v>1</v>
      </c>
      <c r="J10" s="5">
        <f>IF(B47&gt;0,B6+B10,IF(B3&gt;0,(B6+2*B10+2*B12+B15+B9+((B29+B11+(B3-B29-(IF((B3-B29)&gt;B19,B19,0)))/2)*B16-B30/COS(ATAN(B16)))*2),0))</f>
        <v>0</v>
      </c>
      <c r="K10" s="5">
        <f>IF(B3&gt;0,(IF(B3-B29&gt;B19,B3-B29-B19,B3-B29)),0)</f>
        <v>0</v>
      </c>
      <c r="L10" s="5">
        <f>I10*J10*K10</f>
        <v>0</v>
      </c>
      <c r="M10" s="28" t="str">
        <f t="shared" si="1"/>
        <v/>
      </c>
      <c r="N10" s="32" t="str">
        <f t="shared" si="2"/>
        <v/>
      </c>
      <c r="O10" s="33"/>
      <c r="P10" s="34"/>
    </row>
    <row r="11" spans="1:29" x14ac:dyDescent="0.25">
      <c r="A11" s="15" t="s">
        <v>81</v>
      </c>
      <c r="B11" s="27">
        <f>VLOOKUP($B$5,GEOMETRIA,HLOOKUP($A11,CNR!$A$1:$AX$2,2,FALSE),FALSE)</f>
        <v>0.1</v>
      </c>
      <c r="D11" s="2" t="s">
        <v>68</v>
      </c>
      <c r="E11" s="2"/>
      <c r="F11" s="36" t="str">
        <f>IF(E11="","",VLOOKUP(E11,EPU,2,FALSE))</f>
        <v/>
      </c>
      <c r="G11" s="2"/>
      <c r="H11" s="2"/>
      <c r="I11" s="4">
        <f>$B$7</f>
        <v>1</v>
      </c>
      <c r="J11" s="25">
        <f>IF(B47&gt;0,B6+B10+B18,IF(B3-B29&gt;B19,(B6+2*B10+2*B12+B15+B9+2*B18+((B3+B11-B19/2)*B16-B30/COS(ATAN(B16)))*2),0))</f>
        <v>0</v>
      </c>
      <c r="K11" s="5">
        <f>IF(B3-B29&gt;B19,B19,0)</f>
        <v>0</v>
      </c>
      <c r="L11" s="5">
        <f>I11*J11*K11</f>
        <v>0</v>
      </c>
      <c r="M11" s="35" t="str">
        <f>IF(E11="","",VLOOKUP(E11,EPU,3,FALSE))</f>
        <v/>
      </c>
      <c r="N11" s="39" t="str">
        <f>IF(E11="","",VLOOKUP(E11,EPU,4,FALSE))</f>
        <v/>
      </c>
      <c r="O11" s="40"/>
      <c r="P11" s="41"/>
    </row>
    <row r="12" spans="1:29" x14ac:dyDescent="0.25">
      <c r="A12" s="26" t="s">
        <v>94</v>
      </c>
      <c r="B12" s="27">
        <f>VLOOKUP($B$5,GEOMETRIA,HLOOKUP($A12,CNR!$A$1:$AX$2,2,FALSE),FALSE)</f>
        <v>0</v>
      </c>
      <c r="D12" s="2" t="s">
        <v>68</v>
      </c>
      <c r="E12" s="2" t="str">
        <f>STIMA!E12</f>
        <v>A.02.003</v>
      </c>
      <c r="F12" s="3" t="str">
        <f>IF(E12="","",VLOOKUP(E12,EPU,2,FALSE))</f>
        <v>FORNITURA MATERIALI PER RILEVATI DA CAVE CON DISTANZA &lt; 5 KM</v>
      </c>
      <c r="G12" s="2" t="str">
        <f>STIMA!G12</f>
        <v>CORPO</v>
      </c>
      <c r="H12" s="2" t="str">
        <f>STIMA!H12</f>
        <v xml:space="preserve">MOVIMENTI DI MATERIE </v>
      </c>
      <c r="I12" s="42" t="s">
        <v>85</v>
      </c>
      <c r="J12" s="43"/>
      <c r="K12" s="44"/>
      <c r="L12" s="5">
        <f>L10+L11</f>
        <v>0</v>
      </c>
      <c r="M12" s="2" t="str">
        <f>IF(E12="","",VLOOKUP(E12,EPU,3,FALSE))</f>
        <v>MC</v>
      </c>
      <c r="N12" s="6">
        <f>IF(E12="","",VLOOKUP(E12,EPU,4,FALSE))</f>
        <v>15.83</v>
      </c>
      <c r="O12" s="7">
        <f>L12*N12</f>
        <v>0</v>
      </c>
      <c r="P12" s="13">
        <f>O12/$O$61</f>
        <v>0</v>
      </c>
    </row>
    <row r="13" spans="1:29" x14ac:dyDescent="0.25">
      <c r="A13" s="23" t="s">
        <v>104</v>
      </c>
      <c r="B13" s="27">
        <f>VLOOKUP($B$5,GEOMETRIA,HLOOKUP($A13,CNR!$A$1:$AX$2,2,FALSE),FALSE)</f>
        <v>0</v>
      </c>
      <c r="D13" s="2" t="s">
        <v>67</v>
      </c>
      <c r="E13" s="2" t="str">
        <f>STIMA!E13</f>
        <v>A.02.007.d</v>
      </c>
      <c r="F13" s="3" t="str">
        <f t="shared" si="0"/>
        <v>- Compresa configurazione delle scarpate e profilatura dei cigli</v>
      </c>
      <c r="G13" s="2" t="str">
        <f>STIMA!G13</f>
        <v>CORPO</v>
      </c>
      <c r="H13" s="2" t="str">
        <f>STIMA!H13</f>
        <v xml:space="preserve">MOVIMENTI DI MATERIE </v>
      </c>
      <c r="I13" s="45" t="s">
        <v>85</v>
      </c>
      <c r="J13" s="46"/>
      <c r="K13" s="47"/>
      <c r="L13" s="5">
        <f>L12</f>
        <v>0</v>
      </c>
      <c r="M13" s="2" t="str">
        <f t="shared" si="1"/>
        <v>MC</v>
      </c>
      <c r="N13" s="6">
        <f t="shared" si="2"/>
        <v>0.87</v>
      </c>
      <c r="O13" s="7">
        <f>L13*N13</f>
        <v>0</v>
      </c>
      <c r="P13" s="13">
        <f>O13/$O$61</f>
        <v>0</v>
      </c>
    </row>
    <row r="14" spans="1:29" x14ac:dyDescent="0.25">
      <c r="A14" s="23" t="s">
        <v>105</v>
      </c>
      <c r="B14" s="27">
        <f>VLOOKUP($B$5,GEOMETRIA,HLOOKUP($A14,CNR!$A$1:$AX$2,2,FALSE),FALSE)</f>
        <v>0</v>
      </c>
      <c r="D14" s="2" t="s">
        <v>60</v>
      </c>
      <c r="E14" s="2" t="str">
        <f>STIMA!E14</f>
        <v>A.01.004</v>
      </c>
      <c r="F14" s="3" t="str">
        <f>IF(E14="","",VLOOKUP(E14,EPU,2,FALSE))</f>
        <v>SCAVO A SEZIONE RISTRETTA PER TRINCEE E BONIFICHE</v>
      </c>
      <c r="G14" s="2" t="str">
        <f>STIMA!G14</f>
        <v>CORPO</v>
      </c>
      <c r="H14" s="2" t="str">
        <f>STIMA!H14</f>
        <v xml:space="preserve">MOVIMENTI DI MATERIE </v>
      </c>
      <c r="I14" s="4">
        <f>$B$7</f>
        <v>1</v>
      </c>
      <c r="J14" s="5">
        <f>2*(B21+B21)</f>
        <v>4</v>
      </c>
      <c r="K14" s="5">
        <f>B21</f>
        <v>1</v>
      </c>
      <c r="L14" s="5">
        <f>I14*J14*K14</f>
        <v>4</v>
      </c>
      <c r="M14" s="2" t="str">
        <f>IF(E14="","",VLOOKUP(E14,EPU,3,FALSE))</f>
        <v>MC</v>
      </c>
      <c r="N14" s="6">
        <f>IF(E14="","",VLOOKUP(E14,EPU,4,FALSE))</f>
        <v>11.13</v>
      </c>
      <c r="O14" s="7">
        <f>L14*N14</f>
        <v>44.52</v>
      </c>
      <c r="P14" s="13">
        <f>O14/$O$61</f>
        <v>1.5897239495459882E-2</v>
      </c>
    </row>
    <row r="15" spans="1:29" x14ac:dyDescent="0.25">
      <c r="A15" s="26" t="s">
        <v>95</v>
      </c>
      <c r="B15" s="27">
        <f>VLOOKUP($B$5,GEOMETRIA,HLOOKUP($A15,CNR!$A$1:$AX$2,2,FALSE),FALSE)</f>
        <v>0</v>
      </c>
      <c r="D15" s="2" t="s">
        <v>64</v>
      </c>
      <c r="E15" s="2"/>
      <c r="F15" s="29"/>
      <c r="G15" s="2"/>
      <c r="H15" s="2"/>
      <c r="I15" s="4">
        <f>$B$7</f>
        <v>1</v>
      </c>
      <c r="J15" s="5">
        <f>IF(B47&gt;0,B6+B10,IF(B3+B29&lt;0,(B6+2*B10+2*B12+B15+B9+K15*B17),0))</f>
        <v>28.17</v>
      </c>
      <c r="K15" s="5">
        <f>IF(B3&lt;0,(IF(B29-B3&gt;B19,-B3+B29-B19,-B3+B29)),0)</f>
        <v>3.67</v>
      </c>
      <c r="L15" s="5">
        <f>I15*J15*K15</f>
        <v>103.38390000000001</v>
      </c>
      <c r="M15" s="28" t="str">
        <f>IF(E15="","",VLOOKUP(E15,EPU,3,FALSE))</f>
        <v/>
      </c>
      <c r="N15" s="32" t="str">
        <f>IF(E15="","",VLOOKUP(E15,EPU,4,FALSE))</f>
        <v/>
      </c>
      <c r="O15" s="33"/>
      <c r="P15" s="34"/>
    </row>
    <row r="16" spans="1:29" x14ac:dyDescent="0.25">
      <c r="A16" s="15" t="s">
        <v>45</v>
      </c>
      <c r="B16" s="27">
        <f>VLOOKUP($B$5,GEOMETRIA,HLOOKUP($A16,CNR!$A$1:$AX$2,2,FALSE),FALSE)</f>
        <v>1.5</v>
      </c>
      <c r="D16" s="2" t="s">
        <v>64</v>
      </c>
      <c r="E16" s="2"/>
      <c r="F16" s="36"/>
      <c r="G16" s="2"/>
      <c r="H16" s="2"/>
      <c r="I16" s="4">
        <f>$B$7</f>
        <v>1</v>
      </c>
      <c r="J16" s="5">
        <f>IF(B47&gt;0,B6+B10+B18,IF(K16&gt;0,(B6+2*B10+2*B12+B15+B9+2*K15*B17+K16*B17)+2*B18,0))</f>
        <v>0</v>
      </c>
      <c r="K16" s="5">
        <f>IF(B3&lt;0,(IF(B29-B3&gt;B19,B19,0)),0)</f>
        <v>0</v>
      </c>
      <c r="L16" s="5">
        <f>I16*J16*K16</f>
        <v>0</v>
      </c>
      <c r="M16" s="35" t="str">
        <f>IF(E16="","",VLOOKUP(E16,EPU,3,FALSE))</f>
        <v/>
      </c>
      <c r="N16" s="39" t="str">
        <f>IF(E16="","",VLOOKUP(E16,EPU,4,FALSE))</f>
        <v/>
      </c>
      <c r="O16" s="40"/>
      <c r="P16" s="41"/>
    </row>
    <row r="17" spans="1:16" x14ac:dyDescent="0.25">
      <c r="A17" s="15" t="s">
        <v>46</v>
      </c>
      <c r="B17" s="27">
        <f>VLOOKUP($B$5,GEOMETRIA,HLOOKUP($A17,CNR!$A$1:$AX$2,2,FALSE),FALSE)</f>
        <v>1</v>
      </c>
      <c r="D17" s="2" t="s">
        <v>64</v>
      </c>
      <c r="E17" s="2" t="str">
        <f>STIMA!E17</f>
        <v>A.01.001</v>
      </c>
      <c r="F17" s="3" t="str">
        <f>IF(E17="","",VLOOKUP(E17,EPU,2,FALSE))</f>
        <v>SCAVO DI SBANCAMENTO IN MATERIE DI QUALSIASI NATURA</v>
      </c>
      <c r="G17" s="2" t="str">
        <f>STIMA!G17</f>
        <v>CORPO</v>
      </c>
      <c r="H17" s="2" t="str">
        <f>STIMA!H17</f>
        <v xml:space="preserve">MOVIMENTI DI MATERIE </v>
      </c>
      <c r="I17" s="48" t="s">
        <v>85</v>
      </c>
      <c r="J17" s="49"/>
      <c r="K17" s="50"/>
      <c r="L17" s="5">
        <f>L15+L16</f>
        <v>103.38390000000001</v>
      </c>
      <c r="M17" s="2" t="str">
        <f>IF(E17="","",VLOOKUP(E17,EPU,3,FALSE))</f>
        <v>MC</v>
      </c>
      <c r="N17" s="6">
        <f>IF(E17="","",VLOOKUP(E17,EPU,4,FALSE))</f>
        <v>3.65</v>
      </c>
      <c r="O17" s="7">
        <f t="shared" ref="O17:O35" si="5">L17*N17</f>
        <v>377.35123500000003</v>
      </c>
      <c r="P17" s="13">
        <f t="shared" ref="P17:P52" si="6">O17/$O$61</f>
        <v>0.13474490019547536</v>
      </c>
    </row>
    <row r="18" spans="1:16" x14ac:dyDescent="0.25">
      <c r="A18" s="23" t="s">
        <v>84</v>
      </c>
      <c r="B18" s="27">
        <f>VLOOKUP($B$5,GEOMETRIA,HLOOKUP($A18,CNR!$A$1:$AX$2,2,FALSE),FALSE)</f>
        <v>3</v>
      </c>
      <c r="D18" s="2" t="s">
        <v>50</v>
      </c>
      <c r="E18" s="2" t="str">
        <f>STIMA!E18</f>
        <v>D.01.001</v>
      </c>
      <c r="F18" s="3" t="str">
        <f t="shared" si="0"/>
        <v>FONDAZIONE STRADALE IN MISTO GRANULARE STABILIZZATO</v>
      </c>
      <c r="G18" s="2" t="str">
        <f>STIMA!G18</f>
        <v>CORPO</v>
      </c>
      <c r="H18" s="2" t="str">
        <f>STIMA!H18</f>
        <v>SOVRASTRUTTURA</v>
      </c>
      <c r="I18" s="4">
        <f t="shared" ref="I18:I25" si="7">$B$7</f>
        <v>1</v>
      </c>
      <c r="J18" s="5">
        <f>IF(B47&gt;0,B6+B48,B6+2*B12+B15+B8*(2*(MAX(B27,B28))+2*B26+2*B25+2*B24+B23))</f>
        <v>21.58</v>
      </c>
      <c r="K18" s="5">
        <f>B23</f>
        <v>0.3</v>
      </c>
      <c r="L18" s="5">
        <f t="shared" ref="L18:L22" si="8">I18*J18*K18</f>
        <v>6.4739999999999993</v>
      </c>
      <c r="M18" s="2" t="str">
        <f t="shared" si="1"/>
        <v>MC</v>
      </c>
      <c r="N18" s="6">
        <f t="shared" si="2"/>
        <v>31.05</v>
      </c>
      <c r="O18" s="7">
        <f t="shared" si="5"/>
        <v>201.01769999999999</v>
      </c>
      <c r="P18" s="13">
        <f t="shared" si="6"/>
        <v>7.1779571422428246E-2</v>
      </c>
    </row>
    <row r="19" spans="1:16" x14ac:dyDescent="0.25">
      <c r="A19" s="23" t="s">
        <v>83</v>
      </c>
      <c r="B19" s="27">
        <f>VLOOKUP($B$5,GEOMETRIA,HLOOKUP($A19,CNR!$A$1:$AX$2,2,FALSE),FALSE)</f>
        <v>5</v>
      </c>
      <c r="D19" s="2" t="s">
        <v>51</v>
      </c>
      <c r="E19" s="2" t="str">
        <f>STIMA!E19</f>
        <v>D.01.003</v>
      </c>
      <c r="F19" s="3" t="str">
        <f t="shared" si="0"/>
        <v>FONDAZIONE STRADALE IN MISTO CEMENTATO</v>
      </c>
      <c r="G19" s="2" t="str">
        <f>STIMA!G19</f>
        <v>CORPO</v>
      </c>
      <c r="H19" s="2" t="str">
        <f>STIMA!H19</f>
        <v>SOVRASTRUTTURA</v>
      </c>
      <c r="I19" s="4">
        <f t="shared" si="7"/>
        <v>1</v>
      </c>
      <c r="J19" s="5">
        <f>IF(B47&gt;0,B6+B48,B6+B8*(2*(MAX(B27,B28))+2*B26+2*B25+B24))</f>
        <v>20.68</v>
      </c>
      <c r="K19" s="5">
        <f>B24</f>
        <v>0.15</v>
      </c>
      <c r="L19" s="5">
        <f t="shared" si="8"/>
        <v>3.1019999999999999</v>
      </c>
      <c r="M19" s="2" t="str">
        <f t="shared" si="1"/>
        <v>MC</v>
      </c>
      <c r="N19" s="6">
        <f t="shared" si="2"/>
        <v>47.63</v>
      </c>
      <c r="O19" s="7">
        <f t="shared" si="5"/>
        <v>147.74825999999999</v>
      </c>
      <c r="P19" s="13">
        <f t="shared" si="6"/>
        <v>5.2758074444237989E-2</v>
      </c>
    </row>
    <row r="20" spans="1:16" x14ac:dyDescent="0.25">
      <c r="A20" s="15" t="s">
        <v>47</v>
      </c>
      <c r="B20" s="27">
        <f>VLOOKUP($B$5,GEOMETRIA,HLOOKUP($A20,CNR!$A$1:$AX$2,2,FALSE),FALSE)</f>
        <v>1</v>
      </c>
      <c r="D20" s="2" t="s">
        <v>52</v>
      </c>
      <c r="E20" s="2" t="str">
        <f>STIMA!E20</f>
        <v>D.01.005.c</v>
      </c>
      <c r="F20" s="3" t="str">
        <f t="shared" si="0"/>
        <v>- Con bitume modificato soft per metro cubo reso e per uno spessore superiore a cm 10</v>
      </c>
      <c r="G20" s="2" t="str">
        <f>STIMA!G20</f>
        <v>CORPO</v>
      </c>
      <c r="H20" s="2" t="str">
        <f>STIMA!H20</f>
        <v>SOVRASTRUTTURA</v>
      </c>
      <c r="I20" s="4">
        <f t="shared" si="7"/>
        <v>1</v>
      </c>
      <c r="J20" s="5">
        <f>IF(B47&gt;0,B6+B48,B6+B8*(2*(MAX(B27,B28))+2*B26+B25))</f>
        <v>20.14</v>
      </c>
      <c r="K20" s="5">
        <f>B25</f>
        <v>0.12</v>
      </c>
      <c r="L20" s="5">
        <f t="shared" si="8"/>
        <v>2.4167999999999998</v>
      </c>
      <c r="M20" s="2" t="str">
        <f t="shared" si="1"/>
        <v>MC</v>
      </c>
      <c r="N20" s="6">
        <f t="shared" si="2"/>
        <v>138.33000000000001</v>
      </c>
      <c r="O20" s="7">
        <f t="shared" si="5"/>
        <v>334.315944</v>
      </c>
      <c r="P20" s="13">
        <f t="shared" si="6"/>
        <v>0.11937782185352097</v>
      </c>
    </row>
    <row r="21" spans="1:16" x14ac:dyDescent="0.25">
      <c r="A21" s="15" t="s">
        <v>48</v>
      </c>
      <c r="B21" s="27">
        <f>VLOOKUP($B$5,GEOMETRIA,HLOOKUP($A21,CNR!$A$1:$AX$2,2,FALSE),FALSE)</f>
        <v>1</v>
      </c>
      <c r="D21" s="2" t="s">
        <v>53</v>
      </c>
      <c r="E21" s="2" t="str">
        <f>STIMA!E21</f>
        <v>D.01.017.e</v>
      </c>
      <c r="F21" s="3" t="str">
        <f t="shared" si="0"/>
        <v>- Con bitume modificato soft per metro cubo reso e per spessore superiore a cm 6</v>
      </c>
      <c r="G21" s="2" t="str">
        <f>STIMA!G21</f>
        <v>CORPO</v>
      </c>
      <c r="H21" s="2" t="str">
        <f>STIMA!H21</f>
        <v>SOVRASTRUTTURA</v>
      </c>
      <c r="I21" s="4">
        <f t="shared" si="7"/>
        <v>1</v>
      </c>
      <c r="J21" s="5">
        <f>IF(B47&gt;0,B6+B48,B6+B8*(2*(MAX(B27,B28))+B26))</f>
        <v>19.78</v>
      </c>
      <c r="K21" s="5">
        <f>B26</f>
        <v>0.06</v>
      </c>
      <c r="L21" s="5">
        <f t="shared" si="8"/>
        <v>1.1868000000000001</v>
      </c>
      <c r="M21" s="2" t="str">
        <f t="shared" si="1"/>
        <v>MC</v>
      </c>
      <c r="N21" s="6">
        <f t="shared" si="2"/>
        <v>152.34</v>
      </c>
      <c r="O21" s="7">
        <f t="shared" si="5"/>
        <v>180.79711200000003</v>
      </c>
      <c r="P21" s="13">
        <f t="shared" si="6"/>
        <v>6.4559186647607458E-2</v>
      </c>
    </row>
    <row r="22" spans="1:16" ht="15.75" thickBot="1" x14ac:dyDescent="0.3">
      <c r="A22" s="15" t="s">
        <v>49</v>
      </c>
      <c r="B22" s="27">
        <f>VLOOKUP($B$5,GEOMETRIA,HLOOKUP($A22,CNR!$A$1:$AX$2,2,FALSE),FALSE)</f>
        <v>1</v>
      </c>
      <c r="D22" s="2" t="s">
        <v>54</v>
      </c>
      <c r="E22" s="2" t="str">
        <f>STIMA!E22</f>
        <v>D.01.021.e</v>
      </c>
      <c r="F22" s="3" t="str">
        <f t="shared" si="0"/>
        <v>- Con bitume modificato hard per metro cubo reso e per spessore superiore a cm 3</v>
      </c>
      <c r="G22" s="2" t="str">
        <f>STIMA!G22</f>
        <v>CORPO</v>
      </c>
      <c r="H22" s="2" t="str">
        <f>STIMA!H22</f>
        <v>SOVRASTRUTTURA</v>
      </c>
      <c r="I22" s="4">
        <f t="shared" si="7"/>
        <v>1</v>
      </c>
      <c r="J22" s="5">
        <f>IF(B47&gt;0,B6+B48,B6+B8*B27)</f>
        <v>19.5</v>
      </c>
      <c r="K22" s="5">
        <f>B27</f>
        <v>0</v>
      </c>
      <c r="L22" s="5">
        <f t="shared" si="8"/>
        <v>0</v>
      </c>
      <c r="M22" s="2" t="str">
        <f t="shared" si="1"/>
        <v>MC</v>
      </c>
      <c r="N22" s="6">
        <f t="shared" si="2"/>
        <v>173.44</v>
      </c>
      <c r="O22" s="7">
        <f t="shared" si="5"/>
        <v>0</v>
      </c>
      <c r="P22" s="13">
        <f t="shared" si="6"/>
        <v>0</v>
      </c>
    </row>
    <row r="23" spans="1:16" x14ac:dyDescent="0.25">
      <c r="A23" s="76" t="s">
        <v>50</v>
      </c>
      <c r="B23" s="52">
        <f>VLOOKUP($B$5,GEOMETRIA,HLOOKUP($A23,CNR!$A$1:$AX$2,2,FALSE),FALSE)</f>
        <v>0.3</v>
      </c>
      <c r="D23" s="2" t="s">
        <v>55</v>
      </c>
      <c r="E23" s="2" t="str">
        <f>STIMA!E23</f>
        <v>D.01.036.a</v>
      </c>
      <c r="F23" s="3" t="str">
        <f t="shared" si="0"/>
        <v>- Con bitume modificato hard per uno spessore di cm 4</v>
      </c>
      <c r="G23" s="2" t="str">
        <f>STIMA!G23</f>
        <v>CORPO</v>
      </c>
      <c r="H23" s="2" t="str">
        <f>STIMA!H23</f>
        <v>SOVRASTRUTTURA</v>
      </c>
      <c r="I23" s="4">
        <f t="shared" si="7"/>
        <v>1</v>
      </c>
      <c r="J23" s="5">
        <f>IF(B47&gt;0,B6+B48,B6+B8*B28)</f>
        <v>19.579999999999998</v>
      </c>
      <c r="K23" s="12"/>
      <c r="L23" s="5">
        <f>IF(B28&gt;0,I23*J23,0)</f>
        <v>19.579999999999998</v>
      </c>
      <c r="M23" s="2" t="str">
        <f t="shared" si="1"/>
        <v>MQ</v>
      </c>
      <c r="N23" s="6">
        <f t="shared" si="2"/>
        <v>9.7799999999999994</v>
      </c>
      <c r="O23" s="7">
        <f t="shared" si="5"/>
        <v>191.49239999999998</v>
      </c>
      <c r="P23" s="13">
        <f t="shared" si="6"/>
        <v>6.8378269190485202E-2</v>
      </c>
    </row>
    <row r="24" spans="1:16" x14ac:dyDescent="0.25">
      <c r="A24" s="77" t="s">
        <v>51</v>
      </c>
      <c r="B24" s="54">
        <f>VLOOKUP($B$5,GEOMETRIA,HLOOKUP($A24,CNR!$A$1:$AX$2,2,FALSE),FALSE)</f>
        <v>0.15</v>
      </c>
      <c r="D24" s="2" t="s">
        <v>59</v>
      </c>
      <c r="E24" s="2" t="str">
        <f>STIMA!E24</f>
        <v>D.01.043.a</v>
      </c>
      <c r="F24" s="3" t="str">
        <f t="shared" si="0"/>
        <v>- In emulsione bituminosa non modificata</v>
      </c>
      <c r="G24" s="2" t="str">
        <f>STIMA!G24</f>
        <v>CORPO</v>
      </c>
      <c r="H24" s="2" t="str">
        <f>STIMA!H24</f>
        <v>SOVRASTRUTTURA</v>
      </c>
      <c r="I24" s="4">
        <f t="shared" si="7"/>
        <v>1</v>
      </c>
      <c r="J24" s="5">
        <f>J23</f>
        <v>19.579999999999998</v>
      </c>
      <c r="K24" s="12"/>
      <c r="L24" s="5">
        <f>L23</f>
        <v>19.579999999999998</v>
      </c>
      <c r="M24" s="2" t="str">
        <f t="shared" si="1"/>
        <v>MQ</v>
      </c>
      <c r="N24" s="6">
        <f t="shared" si="2"/>
        <v>0.8</v>
      </c>
      <c r="O24" s="7">
        <f t="shared" si="5"/>
        <v>15.664</v>
      </c>
      <c r="P24" s="13">
        <f t="shared" si="6"/>
        <v>5.5933144532094243E-3</v>
      </c>
    </row>
    <row r="25" spans="1:16" x14ac:dyDescent="0.25">
      <c r="A25" s="77" t="s">
        <v>52</v>
      </c>
      <c r="B25" s="54">
        <f>VLOOKUP($B$5,GEOMETRIA,HLOOKUP($A25,CNR!$A$1:$AX$2,2,FALSE),FALSE)</f>
        <v>0.12</v>
      </c>
      <c r="D25" s="55" t="s">
        <v>87</v>
      </c>
      <c r="E25" s="2" t="str">
        <f>STIMA!E25</f>
        <v>A.02.004.b</v>
      </c>
      <c r="F25" s="3" t="str">
        <f t="shared" si="0"/>
        <v>- Dai depositi dell'amministrazione</v>
      </c>
      <c r="G25" s="2" t="str">
        <f>STIMA!G25</f>
        <v>CORPO</v>
      </c>
      <c r="H25" s="2" t="str">
        <f>STIMA!H25</f>
        <v xml:space="preserve">MOVIMENTI DI MATERIE </v>
      </c>
      <c r="I25" s="4">
        <f t="shared" si="7"/>
        <v>1</v>
      </c>
      <c r="J25" s="5">
        <f>IF(B47&gt;0,ABS(B3)/COS(ATAN(B16))+B10,IF(B3&gt;0,(2*(B3-B29)/COS(ATAN(B16))+((B29+B11)*(B10+(B29+B11)*B16/2)-B29*B29/2)*2/B30+B9*B29/B30+(IF(B3&gt;B19,2*B18,0))+IF(B13&gt;0,((3.14*(B13/2-B6-B15)^2*B3)/B7/B30),0)),((K15+B29-B30)+(K16-B30))*2*+B17+B9*B29/B30+IF(B29-B3&gt;B19,2*B18,0)+2*B10/B30))</f>
        <v>21.396666666666668</v>
      </c>
      <c r="K25" s="5">
        <f>B30</f>
        <v>0.3</v>
      </c>
      <c r="L25" s="5">
        <f>I25*J25*K25</f>
        <v>6.4190000000000005</v>
      </c>
      <c r="M25" s="2" t="str">
        <f t="shared" si="1"/>
        <v>MC</v>
      </c>
      <c r="N25" s="6">
        <f t="shared" si="2"/>
        <v>4.17</v>
      </c>
      <c r="O25" s="7">
        <f t="shared" si="5"/>
        <v>26.767230000000001</v>
      </c>
      <c r="P25" s="13">
        <f t="shared" si="6"/>
        <v>9.5580652726877501E-3</v>
      </c>
    </row>
    <row r="26" spans="1:16" x14ac:dyDescent="0.25">
      <c r="A26" s="77" t="s">
        <v>53</v>
      </c>
      <c r="B26" s="54">
        <f>VLOOKUP($B$5,GEOMETRIA,HLOOKUP($A26,CNR!$A$1:$AX$2,2,FALSE),FALSE)</f>
        <v>0.06</v>
      </c>
      <c r="D26" s="2" t="s">
        <v>69</v>
      </c>
      <c r="E26" s="2" t="str">
        <f>STIMA!E26</f>
        <v>A.02.007.d</v>
      </c>
      <c r="F26" s="3" t="str">
        <f>IF(E26="","",VLOOKUP(E26,EPU,2,FALSE))</f>
        <v>- Compresa configurazione delle scarpate e profilatura dei cigli</v>
      </c>
      <c r="G26" s="2" t="str">
        <f>STIMA!G26</f>
        <v>CORPO</v>
      </c>
      <c r="H26" s="2" t="str">
        <f>STIMA!H26</f>
        <v xml:space="preserve">MOVIMENTI DI MATERIE </v>
      </c>
      <c r="I26" s="48" t="s">
        <v>85</v>
      </c>
      <c r="J26" s="49"/>
      <c r="K26" s="50"/>
      <c r="L26" s="5">
        <f>L25</f>
        <v>6.4190000000000005</v>
      </c>
      <c r="M26" s="2" t="str">
        <f t="shared" si="1"/>
        <v>MC</v>
      </c>
      <c r="N26" s="6">
        <f t="shared" si="2"/>
        <v>0.87</v>
      </c>
      <c r="O26" s="7">
        <f t="shared" si="5"/>
        <v>5.58453</v>
      </c>
      <c r="P26" s="13">
        <f t="shared" si="6"/>
        <v>1.9941287259564369E-3</v>
      </c>
    </row>
    <row r="27" spans="1:16" x14ac:dyDescent="0.25">
      <c r="A27" s="77" t="s">
        <v>54</v>
      </c>
      <c r="B27" s="54">
        <f>VLOOKUP($B$5,GEOMETRIA,HLOOKUP($A27,CNR!$A$1:$AX$2,2,FALSE),FALSE)</f>
        <v>0</v>
      </c>
      <c r="D27" s="55" t="s">
        <v>91</v>
      </c>
      <c r="E27" s="2" t="str">
        <f>STIMA!E27</f>
        <v>F.01.019.1.a</v>
      </c>
      <c r="F27" s="3" t="str">
        <f>IF(E27="","",VLOOKUP(E27,EPU,2,FALSE))</f>
        <v>- Con miscuglio di semi di prato</v>
      </c>
      <c r="G27" s="2" t="str">
        <f>STIMA!G27</f>
        <v>CORPO</v>
      </c>
      <c r="H27" s="2" t="str">
        <f>STIMA!H27</f>
        <v xml:space="preserve">MOVIMENTI DI MATERIE </v>
      </c>
      <c r="I27" s="4">
        <f>$B$7</f>
        <v>1</v>
      </c>
      <c r="J27" s="5">
        <f>IF(B47&gt;0,ABS(B3)/COS(ATAN(B16))+B10,IF(B3&gt;0,(2*(B3-B29)/COS(ATAN(B16))+((B29+B11)*(B10+(B29+B11)*B16/2)-B29*B29/2)*2/B30+B9*B29/B30+(IF(B3&gt;B19,2*B18,0))),((K15+B29-B30)+(K16-B30))*2*+B17+B9*B29/B30+IF(B29-B3&gt;B19,2*B18,0)+2*B10/B30))</f>
        <v>21.396666666666668</v>
      </c>
      <c r="K27" s="20"/>
      <c r="L27" s="5">
        <f t="shared" ref="L27:L34" si="9">I27*J27</f>
        <v>21.396666666666668</v>
      </c>
      <c r="M27" s="2" t="str">
        <f t="shared" si="1"/>
        <v>MQ</v>
      </c>
      <c r="N27" s="6">
        <f t="shared" si="2"/>
        <v>1.26</v>
      </c>
      <c r="O27" s="7">
        <f t="shared" si="5"/>
        <v>26.959800000000001</v>
      </c>
      <c r="P27" s="13">
        <f t="shared" si="6"/>
        <v>9.6268283322034891E-3</v>
      </c>
    </row>
    <row r="28" spans="1:16" ht="15.75" thickBot="1" x14ac:dyDescent="0.3">
      <c r="A28" s="77" t="s">
        <v>55</v>
      </c>
      <c r="B28" s="54">
        <f>VLOOKUP($B$5,GEOMETRIA,HLOOKUP($A28,CNR!$A$1:$AX$2,2,FALSE),FALSE)</f>
        <v>0.04</v>
      </c>
      <c r="D28" s="2" t="s">
        <v>61</v>
      </c>
      <c r="E28" s="2" t="str">
        <f>STIMA!E28</f>
        <v>E.05.010.a</v>
      </c>
      <c r="F28" s="3" t="str">
        <f t="shared" si="0"/>
        <v>- Recinzione stradale di sicurezza di H nominale 1.20 m</v>
      </c>
      <c r="G28" s="2" t="str">
        <f>STIMA!G28</f>
        <v>CORPO</v>
      </c>
      <c r="H28" s="2" t="str">
        <f>STIMA!H28</f>
        <v>LAVORI DIVERSI</v>
      </c>
      <c r="I28" s="4">
        <f>IF(B22&gt;0,$B$7,0)</f>
        <v>1</v>
      </c>
      <c r="J28" s="5">
        <v>2</v>
      </c>
      <c r="K28" s="22"/>
      <c r="L28" s="5">
        <f t="shared" si="9"/>
        <v>2</v>
      </c>
      <c r="M28" s="2" t="str">
        <f t="shared" si="1"/>
        <v>ML</v>
      </c>
      <c r="N28" s="6">
        <f t="shared" si="2"/>
        <v>29.86</v>
      </c>
      <c r="O28" s="7">
        <f t="shared" si="5"/>
        <v>59.72</v>
      </c>
      <c r="P28" s="13">
        <f t="shared" si="6"/>
        <v>2.1324868433712132E-2</v>
      </c>
    </row>
    <row r="29" spans="1:16" ht="15.75" thickBot="1" x14ac:dyDescent="0.3">
      <c r="A29" s="78" t="s">
        <v>21</v>
      </c>
      <c r="B29" s="19">
        <f>VLOOKUP($B$5,GEOMETRIA,HLOOKUP($A29,CNR!$A$1:$AX$2,2,FALSE),FALSE)</f>
        <v>0.66999999999999993</v>
      </c>
      <c r="D29" s="55" t="s">
        <v>92</v>
      </c>
      <c r="E29" s="2" t="str">
        <f>STIMA!E29</f>
        <v>G.02.002.a</v>
      </c>
      <c r="F29" s="3" t="str">
        <f t="shared" si="0"/>
        <v>- Bordo laterale</v>
      </c>
      <c r="G29" s="2" t="str">
        <f>STIMA!G29</f>
        <v>CORPO</v>
      </c>
      <c r="H29" s="2" t="str">
        <f>STIMA!H29</f>
        <v xml:space="preserve">BARRIERE DI SICUREZZA </v>
      </c>
      <c r="I29" s="4">
        <f>$B$7+2*B14*(B13/2-B6)</f>
        <v>1</v>
      </c>
      <c r="J29" s="5">
        <f>IF($B$3&lt;1.5,0,B37)</f>
        <v>0</v>
      </c>
      <c r="K29" s="22"/>
      <c r="L29" s="5">
        <f t="shared" si="9"/>
        <v>0</v>
      </c>
      <c r="M29" s="2" t="str">
        <f t="shared" si="1"/>
        <v>ML</v>
      </c>
      <c r="N29" s="6">
        <f t="shared" si="2"/>
        <v>58.29</v>
      </c>
      <c r="O29" s="7">
        <f t="shared" si="5"/>
        <v>0</v>
      </c>
      <c r="P29" s="13">
        <f t="shared" si="6"/>
        <v>0</v>
      </c>
    </row>
    <row r="30" spans="1:16" x14ac:dyDescent="0.25">
      <c r="A30" s="1" t="s">
        <v>86</v>
      </c>
      <c r="B30" s="27">
        <f>VLOOKUP($B$5,GEOMETRIA,HLOOKUP($A30,CNR!$A$1:$AX$2,2,FALSE),FALSE)</f>
        <v>0.3</v>
      </c>
      <c r="D30" s="55" t="s">
        <v>80</v>
      </c>
      <c r="E30" s="2" t="str">
        <f>STIMA!E30</f>
        <v>G.02.003.a</v>
      </c>
      <c r="F30" s="3" t="str">
        <f t="shared" si="0"/>
        <v>- Bordo laterale nastro e paletti o muretto</v>
      </c>
      <c r="G30" s="2" t="str">
        <f>STIMA!G30</f>
        <v>CORPO</v>
      </c>
      <c r="H30" s="2" t="str">
        <f>STIMA!H30</f>
        <v xml:space="preserve">BARRIERE DI SICUREZZA </v>
      </c>
      <c r="I30" s="4">
        <f>$B$7+2*B14*(B13/2-B6)</f>
        <v>1</v>
      </c>
      <c r="J30" s="5">
        <f>IF($B$3&lt;1.5,0,B38)</f>
        <v>0</v>
      </c>
      <c r="K30" s="22"/>
      <c r="L30" s="5">
        <f t="shared" si="9"/>
        <v>0</v>
      </c>
      <c r="M30" s="2" t="str">
        <f t="shared" si="1"/>
        <v>ML</v>
      </c>
      <c r="N30" s="6">
        <f t="shared" si="2"/>
        <v>100.61</v>
      </c>
      <c r="O30" s="7">
        <f t="shared" si="5"/>
        <v>0</v>
      </c>
      <c r="P30" s="13">
        <f t="shared" si="6"/>
        <v>0</v>
      </c>
    </row>
    <row r="31" spans="1:16" x14ac:dyDescent="0.25">
      <c r="A31" s="1" t="s">
        <v>56</v>
      </c>
      <c r="B31" s="27">
        <f>VLOOKUP($B$5,GEOMETRIA,HLOOKUP($A31,CNR!$A$1:$AX$2,2,FALSE),FALSE)</f>
        <v>0.3</v>
      </c>
      <c r="D31" s="55" t="s">
        <v>99</v>
      </c>
      <c r="E31" s="2" t="str">
        <f>STIMA!E31</f>
        <v>G.02.004.a</v>
      </c>
      <c r="F31" s="3" t="str">
        <f t="shared" si="0"/>
        <v>- Bordo laterale nastro e paletti</v>
      </c>
      <c r="G31" s="2" t="str">
        <f>STIMA!G31</f>
        <v>CORPO</v>
      </c>
      <c r="H31" s="2" t="str">
        <f>STIMA!H31</f>
        <v xml:space="preserve">BARRIERE DI SICUREZZA </v>
      </c>
      <c r="I31" s="4">
        <f>$B$7+2*B14*(B13/2-B6)</f>
        <v>1</v>
      </c>
      <c r="J31" s="5">
        <f>IF($B$3&lt;1.5,0,B39)</f>
        <v>0</v>
      </c>
      <c r="K31" s="22"/>
      <c r="L31" s="5">
        <f t="shared" si="9"/>
        <v>0</v>
      </c>
      <c r="M31" s="2" t="str">
        <f t="shared" si="1"/>
        <v>ML</v>
      </c>
      <c r="N31" s="6">
        <f t="shared" si="2"/>
        <v>143.21</v>
      </c>
      <c r="O31" s="7">
        <f t="shared" si="5"/>
        <v>0</v>
      </c>
      <c r="P31" s="13">
        <f t="shared" si="6"/>
        <v>0</v>
      </c>
    </row>
    <row r="32" spans="1:16" x14ac:dyDescent="0.25">
      <c r="A32" s="1" t="s">
        <v>57</v>
      </c>
      <c r="B32" s="27">
        <f>VLOOKUP($B$5,GEOMETRIA,HLOOKUP($A32,CNR!$A$1:$AX$2,2,FALSE),FALSE)</f>
        <v>0.5</v>
      </c>
      <c r="D32" s="55" t="s">
        <v>100</v>
      </c>
      <c r="E32" s="2" t="str">
        <f>STIMA!E32</f>
        <v>G.02.005.b</v>
      </c>
      <c r="F32" s="3" t="str">
        <f t="shared" si="0"/>
        <v>- Bordo ponte nastro e paletti</v>
      </c>
      <c r="G32" s="2" t="str">
        <f>STIMA!G32</f>
        <v>CORPO</v>
      </c>
      <c r="H32" s="2" t="str">
        <f>STIMA!H32</f>
        <v xml:space="preserve">BARRIERE DI SICUREZZA </v>
      </c>
      <c r="I32" s="4">
        <f>$B$7+2*B14*(B13/2-B6)</f>
        <v>1</v>
      </c>
      <c r="J32" s="5">
        <f>IF($B$3&lt;1.5,0,B40)</f>
        <v>0</v>
      </c>
      <c r="K32" s="22"/>
      <c r="L32" s="5">
        <f t="shared" si="9"/>
        <v>0</v>
      </c>
      <c r="M32" s="2" t="str">
        <f t="shared" si="1"/>
        <v>ML</v>
      </c>
      <c r="N32" s="6">
        <f t="shared" si="2"/>
        <v>247.55</v>
      </c>
      <c r="O32" s="7">
        <f t="shared" si="5"/>
        <v>0</v>
      </c>
      <c r="P32" s="13">
        <f t="shared" si="6"/>
        <v>0</v>
      </c>
    </row>
    <row r="33" spans="1:17" x14ac:dyDescent="0.25">
      <c r="A33" s="1" t="s">
        <v>58</v>
      </c>
      <c r="B33" s="27">
        <f>VLOOKUP($B$5,GEOMETRIA,HLOOKUP($A33,CNR!$A$1:$AX$2,2,FALSE),FALSE)</f>
        <v>1</v>
      </c>
      <c r="D33" s="55" t="s">
        <v>101</v>
      </c>
      <c r="E33" s="2" t="str">
        <f>STIMA!E33</f>
        <v>G.02.005.a</v>
      </c>
      <c r="F33" s="3" t="str">
        <f t="shared" si="0"/>
        <v>- Spartitraffico monofilare</v>
      </c>
      <c r="G33" s="2" t="str">
        <f>STIMA!G33</f>
        <v>CORPO</v>
      </c>
      <c r="H33" s="2" t="str">
        <f>STIMA!H33</f>
        <v xml:space="preserve">BARRIERE DI SICUREZZA </v>
      </c>
      <c r="I33" s="4">
        <f>$B$7</f>
        <v>1</v>
      </c>
      <c r="J33" s="5">
        <f t="shared" ref="J33:J38" si="10">B41</f>
        <v>0</v>
      </c>
      <c r="K33" s="22"/>
      <c r="L33" s="5">
        <f t="shared" si="9"/>
        <v>0</v>
      </c>
      <c r="M33" s="2" t="str">
        <f t="shared" si="1"/>
        <v>ML</v>
      </c>
      <c r="N33" s="6">
        <f t="shared" si="2"/>
        <v>184.14</v>
      </c>
      <c r="O33" s="7">
        <f t="shared" si="5"/>
        <v>0</v>
      </c>
      <c r="P33" s="13">
        <f t="shared" si="6"/>
        <v>0</v>
      </c>
    </row>
    <row r="34" spans="1:17" x14ac:dyDescent="0.25">
      <c r="A34" s="1" t="s">
        <v>93</v>
      </c>
      <c r="B34" s="27">
        <f>VLOOKUP($B$5,GEOMETRIA,HLOOKUP($A34,CNR!$A$1:$AX$2,2,FALSE),FALSE)</f>
        <v>1</v>
      </c>
      <c r="D34" s="55" t="s">
        <v>103</v>
      </c>
      <c r="E34" s="2" t="str">
        <f>STIMA!E34</f>
        <v>G.02.015</v>
      </c>
      <c r="F34" s="3" t="str">
        <f t="shared" si="0"/>
        <v>MURETTO DEVIATORE RIGIDO REDIRETTIVO</v>
      </c>
      <c r="G34" s="2" t="str">
        <f>STIMA!G34</f>
        <v>CORPO</v>
      </c>
      <c r="H34" s="2" t="str">
        <f>STIMA!H34</f>
        <v xml:space="preserve">BARRIERE DI SICUREZZA </v>
      </c>
      <c r="I34" s="4">
        <f>$B$7</f>
        <v>1</v>
      </c>
      <c r="J34" s="5">
        <f t="shared" si="10"/>
        <v>1</v>
      </c>
      <c r="K34" s="22"/>
      <c r="L34" s="5">
        <f t="shared" si="9"/>
        <v>1</v>
      </c>
      <c r="M34" s="2" t="str">
        <f t="shared" si="1"/>
        <v>ML</v>
      </c>
      <c r="N34" s="6">
        <f t="shared" si="2"/>
        <v>104.41</v>
      </c>
      <c r="O34" s="7">
        <f t="shared" si="5"/>
        <v>104.41</v>
      </c>
      <c r="P34" s="13">
        <f t="shared" si="6"/>
        <v>3.7282811673876148E-2</v>
      </c>
    </row>
    <row r="35" spans="1:17" x14ac:dyDescent="0.25">
      <c r="A35" s="1" t="s">
        <v>70</v>
      </c>
      <c r="B35" s="27">
        <f>VLOOKUP($B$5,GEOMETRIA,HLOOKUP($A35,CNR!$A$1:$AX$2,2,FALSE),FALSE)</f>
        <v>1</v>
      </c>
      <c r="D35" s="55" t="s">
        <v>111</v>
      </c>
      <c r="E35" s="2" t="str">
        <f>STIMA!E35</f>
        <v>G.01.075</v>
      </c>
      <c r="F35" s="3" t="str">
        <f t="shared" si="0"/>
        <v>FORNITURA E POSA IN OPERA DI PARAPETTO SERIE PESANTE CON TUBI PASSANTI E PANNELLI MODULARI</v>
      </c>
      <c r="G35" s="2">
        <f>STIMA!G35</f>
        <v>0</v>
      </c>
      <c r="H35" s="2" t="str">
        <f>STIMA!H35</f>
        <v>LAVORI DIVERSI</v>
      </c>
      <c r="I35" s="4">
        <f>IF(B3&gt;0,$B$7,0)</f>
        <v>0</v>
      </c>
      <c r="J35" s="5">
        <f t="shared" si="10"/>
        <v>0</v>
      </c>
      <c r="K35" s="22"/>
      <c r="L35" s="5">
        <f>I35*J35</f>
        <v>0</v>
      </c>
      <c r="M35" s="2" t="str">
        <f t="shared" si="1"/>
        <v>ML</v>
      </c>
      <c r="N35" s="6">
        <f t="shared" si="2"/>
        <v>121.81</v>
      </c>
      <c r="O35" s="7">
        <f t="shared" si="5"/>
        <v>0</v>
      </c>
      <c r="P35" s="13">
        <f t="shared" si="6"/>
        <v>0</v>
      </c>
    </row>
    <row r="36" spans="1:17" x14ac:dyDescent="0.25">
      <c r="A36" s="1" t="s">
        <v>82</v>
      </c>
      <c r="B36" s="27">
        <f>VLOOKUP($B$5,GEOMETRIA,HLOOKUP($A36,CNR!$A$1:$AX$2,2,FALSE),FALSE)</f>
        <v>25</v>
      </c>
      <c r="D36" s="55" t="s">
        <v>98</v>
      </c>
      <c r="E36" s="2" t="str">
        <f>STIMA!E36</f>
        <v>H.01.003.a</v>
      </c>
      <c r="F36" s="3" t="str">
        <f t="shared" si="0"/>
        <v>- Per strisce continue e discontinue da centimetri 12</v>
      </c>
      <c r="G36" s="2" t="str">
        <f>STIMA!G36</f>
        <v>CORPO</v>
      </c>
      <c r="H36" s="2" t="str">
        <f>STIMA!H36</f>
        <v xml:space="preserve">SEGNALETICA ORIZZONTALE </v>
      </c>
      <c r="I36" s="4">
        <f>$B$7</f>
        <v>1</v>
      </c>
      <c r="J36" s="5">
        <f t="shared" si="10"/>
        <v>0</v>
      </c>
      <c r="K36" s="22"/>
      <c r="L36" s="5">
        <f>I36*J36</f>
        <v>0</v>
      </c>
      <c r="M36" s="2" t="str">
        <f t="shared" si="1"/>
        <v>ML</v>
      </c>
      <c r="N36" s="6">
        <f t="shared" si="2"/>
        <v>0.5</v>
      </c>
      <c r="O36" s="7">
        <f t="shared" ref="O36:O47" si="11">L36*N36</f>
        <v>0</v>
      </c>
      <c r="P36" s="13">
        <f t="shared" si="6"/>
        <v>0</v>
      </c>
    </row>
    <row r="37" spans="1:17" x14ac:dyDescent="0.25">
      <c r="A37" s="23" t="s">
        <v>92</v>
      </c>
      <c r="B37" s="27">
        <f>VLOOKUP($B$5,GEOMETRIA,HLOOKUP($A37,CNR!$A$1:$AX$2,2,FALSE),FALSE)</f>
        <v>0</v>
      </c>
      <c r="D37" s="2" t="s">
        <v>66</v>
      </c>
      <c r="E37" s="2" t="str">
        <f>STIMA!E37</f>
        <v>H.01.003.b</v>
      </c>
      <c r="F37" s="3" t="str">
        <f t="shared" si="0"/>
        <v>- Per strisce continue e discontinue da centimetri 15</v>
      </c>
      <c r="G37" s="2" t="str">
        <f>STIMA!G37</f>
        <v>CORPO</v>
      </c>
      <c r="H37" s="2" t="str">
        <f>STIMA!H37</f>
        <v xml:space="preserve">SEGNALETICA ORIZZONTALE </v>
      </c>
      <c r="I37" s="4">
        <f>$B$7</f>
        <v>1</v>
      </c>
      <c r="J37" s="5">
        <f t="shared" si="10"/>
        <v>2</v>
      </c>
      <c r="K37" s="22"/>
      <c r="L37" s="5">
        <f>I37*J37</f>
        <v>2</v>
      </c>
      <c r="M37" s="2" t="str">
        <f t="shared" si="1"/>
        <v>ML</v>
      </c>
      <c r="N37" s="6">
        <f t="shared" si="2"/>
        <v>0.55000000000000004</v>
      </c>
      <c r="O37" s="7">
        <f t="shared" si="11"/>
        <v>1.1000000000000001</v>
      </c>
      <c r="P37" s="13">
        <f t="shared" si="6"/>
        <v>3.9278893632088658E-4</v>
      </c>
    </row>
    <row r="38" spans="1:17" x14ac:dyDescent="0.25">
      <c r="A38" s="23" t="s">
        <v>80</v>
      </c>
      <c r="B38" s="27">
        <f>VLOOKUP($B$5,GEOMETRIA,HLOOKUP($A38,CNR!$A$1:$AX$2,2,FALSE),FALSE)</f>
        <v>0</v>
      </c>
      <c r="D38" s="2" t="s">
        <v>65</v>
      </c>
      <c r="E38" s="2" t="str">
        <f>STIMA!E38</f>
        <v>H.01.003.c</v>
      </c>
      <c r="F38" s="3" t="str">
        <f t="shared" si="0"/>
        <v>- Per strisce continue e discontinue da centimetri 25</v>
      </c>
      <c r="G38" s="2" t="str">
        <f>STIMA!G38</f>
        <v>CORPO</v>
      </c>
      <c r="H38" s="2" t="str">
        <f>STIMA!H38</f>
        <v xml:space="preserve">SEGNALETICA ORIZZONTALE </v>
      </c>
      <c r="I38" s="4">
        <f>$B$7</f>
        <v>1</v>
      </c>
      <c r="J38" s="5">
        <f t="shared" si="10"/>
        <v>4</v>
      </c>
      <c r="K38" s="22"/>
      <c r="L38" s="5">
        <f>I38*J38</f>
        <v>4</v>
      </c>
      <c r="M38" s="2" t="str">
        <f t="shared" si="1"/>
        <v>ML</v>
      </c>
      <c r="N38" s="6">
        <f t="shared" si="2"/>
        <v>0.71</v>
      </c>
      <c r="O38" s="7">
        <f t="shared" si="11"/>
        <v>2.84</v>
      </c>
      <c r="P38" s="13">
        <f t="shared" si="6"/>
        <v>1.0141096174102889E-3</v>
      </c>
    </row>
    <row r="39" spans="1:17" x14ac:dyDescent="0.25">
      <c r="A39" s="23" t="s">
        <v>99</v>
      </c>
      <c r="B39" s="27">
        <f>VLOOKUP($B$5,GEOMETRIA,HLOOKUP($A39,CNR!$A$1:$AX$2,2,FALSE),FALSE)</f>
        <v>2</v>
      </c>
      <c r="D39" s="2" t="s">
        <v>62</v>
      </c>
      <c r="E39" s="2" t="str">
        <f>STIMA!E39</f>
        <v>I.02.001.a</v>
      </c>
      <c r="F39" s="3" t="str">
        <f t="shared" si="0"/>
        <v>- Di cm 50X50X20</v>
      </c>
      <c r="G39" s="2" t="str">
        <f>STIMA!G39</f>
        <v>CORPO</v>
      </c>
      <c r="H39" s="2" t="str">
        <f>STIMA!H39</f>
        <v>LAVORI DIVERSI</v>
      </c>
      <c r="I39" s="4">
        <f>$B$7</f>
        <v>1</v>
      </c>
      <c r="J39" s="5">
        <f>IF(AND(B36&gt;0,B3&gt;0),((B3+B11)/COS(ATAN(B16))*2+(IF(B3&gt;B19,2*B18,0))+2*B10+2*B20)/B36,0)</f>
        <v>0</v>
      </c>
      <c r="K39" s="22"/>
      <c r="L39" s="5">
        <f>I39*J39</f>
        <v>0</v>
      </c>
      <c r="M39" s="2" t="str">
        <f t="shared" si="1"/>
        <v>ML</v>
      </c>
      <c r="N39" s="6">
        <f t="shared" si="2"/>
        <v>19.73</v>
      </c>
      <c r="O39" s="7">
        <f t="shared" si="11"/>
        <v>0</v>
      </c>
      <c r="P39" s="13">
        <f t="shared" si="6"/>
        <v>0</v>
      </c>
    </row>
    <row r="40" spans="1:17" x14ac:dyDescent="0.25">
      <c r="A40" s="23" t="s">
        <v>100</v>
      </c>
      <c r="B40" s="27">
        <f>VLOOKUP($B$5,GEOMETRIA,HLOOKUP($A40,CNR!$A$1:$AX$2,2,FALSE),FALSE)</f>
        <v>0</v>
      </c>
      <c r="D40" s="55" t="s">
        <v>112</v>
      </c>
      <c r="E40" s="2" t="str">
        <f>STIMA!E40</f>
        <v>E.02.010.a</v>
      </c>
      <c r="F40" s="3" t="str">
        <f t="shared" si="0"/>
        <v>- Sezione di cm 15 x 25</v>
      </c>
      <c r="G40" s="2" t="str">
        <f>STIMA!G40</f>
        <v>CORPO</v>
      </c>
      <c r="H40" s="2" t="str">
        <f>STIMA!H40</f>
        <v>LAVORI DIVERSI</v>
      </c>
      <c r="I40" s="4">
        <f>IF(B13&gt;0,(B13/2-B6)*6.28+B14*2*B13/2,0)</f>
        <v>0</v>
      </c>
      <c r="J40" s="5"/>
      <c r="K40" s="22"/>
      <c r="L40" s="5">
        <f>I40</f>
        <v>0</v>
      </c>
      <c r="M40" s="2" t="str">
        <f t="shared" si="1"/>
        <v>ML</v>
      </c>
      <c r="N40" s="6">
        <f t="shared" si="2"/>
        <v>16.28</v>
      </c>
      <c r="O40" s="7">
        <f t="shared" si="11"/>
        <v>0</v>
      </c>
      <c r="P40" s="13">
        <f t="shared" si="6"/>
        <v>0</v>
      </c>
      <c r="Q40" s="57"/>
    </row>
    <row r="41" spans="1:17" x14ac:dyDescent="0.25">
      <c r="A41" s="23" t="s">
        <v>101</v>
      </c>
      <c r="B41" s="27">
        <f>VLOOKUP($B$5,GEOMETRIA,HLOOKUP($A41,CNR!$A$1:$AX$2,2,FALSE),FALSE)</f>
        <v>0</v>
      </c>
      <c r="D41" s="58" t="s">
        <v>107</v>
      </c>
      <c r="E41" s="2" t="str">
        <f>STIMA!E41</f>
        <v>E.02.035.b</v>
      </c>
      <c r="F41" s="3" t="str">
        <f t="shared" si="0"/>
        <v>- In letto di sabbia e cemento, dimensioni 10x10x12 cm</v>
      </c>
      <c r="G41" s="2" t="str">
        <f>STIMA!G41</f>
        <v>CORPO</v>
      </c>
      <c r="H41" s="2" t="str">
        <f>STIMA!H41</f>
        <v>LAVORI DIVERSI</v>
      </c>
      <c r="I41" s="4">
        <f>IF(B13&gt;0,(B13/2-B6-B15/2)*6.28,0)</f>
        <v>0</v>
      </c>
      <c r="J41" s="5">
        <f>IF(B13&gt;0,B15,0)</f>
        <v>0</v>
      </c>
      <c r="K41" s="22"/>
      <c r="L41" s="5">
        <f>I41*J41</f>
        <v>0</v>
      </c>
      <c r="M41" s="2" t="str">
        <f t="shared" si="1"/>
        <v>MQ</v>
      </c>
      <c r="N41" s="6">
        <f t="shared" si="2"/>
        <v>93.51</v>
      </c>
      <c r="O41" s="7">
        <f t="shared" si="11"/>
        <v>0</v>
      </c>
      <c r="P41" s="13">
        <f t="shared" si="6"/>
        <v>0</v>
      </c>
      <c r="Q41" s="57"/>
    </row>
    <row r="42" spans="1:17" x14ac:dyDescent="0.25">
      <c r="A42" s="23" t="s">
        <v>103</v>
      </c>
      <c r="B42" s="27">
        <f>VLOOKUP($B$5,GEOMETRIA,HLOOKUP($A42,CNR!$A$1:$AX$2,2,FALSE),FALSE)</f>
        <v>1</v>
      </c>
      <c r="D42" s="59" t="s">
        <v>63</v>
      </c>
      <c r="E42" s="2" t="str">
        <f>STIMA!E42</f>
        <v>E.02.025.a</v>
      </c>
      <c r="F42" s="3" t="str">
        <f t="shared" si="0"/>
        <v>- Dimensioni 30/35 x 50 x 200 cm</v>
      </c>
      <c r="G42" s="2" t="str">
        <f>STIMA!G42</f>
        <v>CORPO</v>
      </c>
      <c r="H42" s="2" t="str">
        <f>STIMA!H42</f>
        <v>LAVORI DIVERSI</v>
      </c>
      <c r="I42" s="4">
        <f>$B$7</f>
        <v>1</v>
      </c>
      <c r="J42" s="5">
        <f>IF(B3&gt;0,0,2)</f>
        <v>2</v>
      </c>
      <c r="K42" s="22"/>
      <c r="L42" s="5">
        <f>I42*J42</f>
        <v>2</v>
      </c>
      <c r="M42" s="2" t="str">
        <f t="shared" si="1"/>
        <v>ML</v>
      </c>
      <c r="N42" s="6">
        <f t="shared" si="2"/>
        <v>60.72</v>
      </c>
      <c r="O42" s="7">
        <f t="shared" si="11"/>
        <v>121.44</v>
      </c>
      <c r="P42" s="13">
        <f t="shared" si="6"/>
        <v>4.3363898569825872E-2</v>
      </c>
      <c r="Q42" s="57"/>
    </row>
    <row r="43" spans="1:17" x14ac:dyDescent="0.25">
      <c r="A43" s="23" t="s">
        <v>111</v>
      </c>
      <c r="B43" s="27">
        <f>VLOOKUP($B$5,GEOMETRIA,HLOOKUP($A43,CNR!$A$1:$AX$2,2,FALSE),FALSE)</f>
        <v>0</v>
      </c>
      <c r="D43" s="58" t="s">
        <v>106</v>
      </c>
      <c r="E43" s="2" t="str">
        <f>STIMA!E43</f>
        <v>E.02.020.b</v>
      </c>
      <c r="F43" s="3" t="str">
        <f t="shared" si="0"/>
        <v>- a sezione trapezoidale, dimensioni 50X40X25h</v>
      </c>
      <c r="G43" s="2" t="str">
        <f>STIMA!G43</f>
        <v>CORPO</v>
      </c>
      <c r="H43" s="2" t="str">
        <f>STIMA!H43</f>
        <v>LAVORI DIVERSI</v>
      </c>
      <c r="I43" s="4">
        <f>IF(B12&gt;0,$B$7,0)</f>
        <v>0</v>
      </c>
      <c r="J43" s="5">
        <f>IF(B12&gt;0,2,0)</f>
        <v>0</v>
      </c>
      <c r="K43" s="22"/>
      <c r="L43" s="5">
        <f>I43*J43</f>
        <v>0</v>
      </c>
      <c r="M43" s="2" t="str">
        <f t="shared" si="1"/>
        <v>ML</v>
      </c>
      <c r="N43" s="6">
        <f t="shared" si="2"/>
        <v>43.25</v>
      </c>
      <c r="O43" s="7">
        <f t="shared" si="11"/>
        <v>0</v>
      </c>
      <c r="P43" s="13">
        <f t="shared" si="6"/>
        <v>0</v>
      </c>
    </row>
    <row r="44" spans="1:17" x14ac:dyDescent="0.25">
      <c r="A44" s="23" t="s">
        <v>98</v>
      </c>
      <c r="B44" s="27">
        <f>VLOOKUP($B$5,GEOMETRIA,HLOOKUP($A44,CNR!$A$1:$AX$2,2,FALSE),FALSE)</f>
        <v>0</v>
      </c>
      <c r="D44" s="58" t="s">
        <v>113</v>
      </c>
      <c r="E44" s="2" t="str">
        <f>STIMA!E44</f>
        <v>B.03.035.b</v>
      </c>
      <c r="F44" s="3" t="str">
        <f t="shared" si="0"/>
        <v>- Classe di resistenza C28/35 (RCK&gt;=35 N/mmq)</v>
      </c>
      <c r="G44" s="2" t="str">
        <f>STIMA!G44</f>
        <v>CORPO</v>
      </c>
      <c r="H44" s="2" t="str">
        <f>STIMA!H44</f>
        <v>OPERE IN CLS (ESCLUSE FONDAZIONI INDIRETTE)</v>
      </c>
      <c r="I44" s="4">
        <f>IF(B12&gt;0,$B$7,0)</f>
        <v>0</v>
      </c>
      <c r="J44" s="5">
        <f>B12</f>
        <v>0</v>
      </c>
      <c r="K44" s="60">
        <f>IF(B12&gt;0,0.3,0)</f>
        <v>0</v>
      </c>
      <c r="L44" s="5">
        <f>I44*J44*K44</f>
        <v>0</v>
      </c>
      <c r="M44" s="2" t="str">
        <f t="shared" si="1"/>
        <v>MC</v>
      </c>
      <c r="N44" s="6">
        <f t="shared" si="2"/>
        <v>130.61000000000001</v>
      </c>
      <c r="O44" s="7">
        <f t="shared" si="11"/>
        <v>0</v>
      </c>
      <c r="P44" s="13">
        <f t="shared" si="6"/>
        <v>0</v>
      </c>
    </row>
    <row r="45" spans="1:17" x14ac:dyDescent="0.25">
      <c r="A45" s="23" t="s">
        <v>66</v>
      </c>
      <c r="B45" s="27">
        <f>VLOOKUP($B$5,GEOMETRIA,HLOOKUP($A45,CNR!$A$1:$AX$2,2,FALSE),FALSE)</f>
        <v>2</v>
      </c>
      <c r="D45" s="58" t="s">
        <v>114</v>
      </c>
      <c r="E45" s="2" t="str">
        <f>STIMA!E45</f>
        <v>B.05.030</v>
      </c>
      <c r="F45" s="3" t="str">
        <f t="shared" si="0"/>
        <v>ACCIAI E STRUTTURE IN ACCIAIO - IN BARRE TONDE B450C BARRE AD ADERENZA MIGLIORATA</v>
      </c>
      <c r="G45" s="2" t="str">
        <f>STIMA!G45</f>
        <v>CORPO</v>
      </c>
      <c r="H45" s="2" t="str">
        <f>STIMA!H45</f>
        <v>OPERE IN CLS (ESCLUSE FONDAZIONI INDIRETTE)</v>
      </c>
      <c r="I45" s="48" t="s">
        <v>85</v>
      </c>
      <c r="J45" s="50"/>
      <c r="K45" s="60">
        <f>IF(B12&gt;0,50,0)</f>
        <v>0</v>
      </c>
      <c r="L45" s="5">
        <f>L44*K45</f>
        <v>0</v>
      </c>
      <c r="M45" s="2" t="str">
        <f t="shared" si="1"/>
        <v>kG</v>
      </c>
      <c r="N45" s="6">
        <f t="shared" si="2"/>
        <v>1.26</v>
      </c>
      <c r="O45" s="7">
        <f t="shared" si="11"/>
        <v>0</v>
      </c>
      <c r="P45" s="13">
        <f t="shared" si="6"/>
        <v>0</v>
      </c>
    </row>
    <row r="46" spans="1:17" x14ac:dyDescent="0.25">
      <c r="A46" s="26" t="s">
        <v>65</v>
      </c>
      <c r="B46" s="27">
        <f>VLOOKUP($B$5,GEOMETRIA,HLOOKUP($A46,CNR!$A$1:$AX$2,2,FALSE),FALSE)</f>
        <v>4</v>
      </c>
      <c r="D46" s="58" t="s">
        <v>115</v>
      </c>
      <c r="E46" s="2" t="str">
        <f>STIMA!E46</f>
        <v>B.04.001</v>
      </c>
      <c r="F46" s="3" t="str">
        <f t="shared" si="0"/>
        <v>CASSEFORME PIANE ORIZZONTALI O VERTICALI PER CONGLOMERATI CEMENTIZI</v>
      </c>
      <c r="G46" s="2" t="str">
        <f>STIMA!G46</f>
        <v>CORPO</v>
      </c>
      <c r="H46" s="2" t="str">
        <f>STIMA!H46</f>
        <v>OPERE IN CLS (ESCLUSE FONDAZIONI INDIRETTE)</v>
      </c>
      <c r="I46" s="4">
        <f>IF(B12&gt;0,$B$7,0)</f>
        <v>0</v>
      </c>
      <c r="J46" s="5">
        <f>IF(B12&gt;0,2*0.3,0)</f>
        <v>0</v>
      </c>
      <c r="K46" s="22"/>
      <c r="L46" s="5">
        <f>I46*J46</f>
        <v>0</v>
      </c>
      <c r="M46" s="2" t="str">
        <f t="shared" si="1"/>
        <v>MQ</v>
      </c>
      <c r="N46" s="6">
        <f t="shared" si="2"/>
        <v>28.88</v>
      </c>
      <c r="O46" s="7">
        <f t="shared" si="11"/>
        <v>0</v>
      </c>
      <c r="P46" s="13">
        <f t="shared" si="6"/>
        <v>0</v>
      </c>
    </row>
    <row r="47" spans="1:17" x14ac:dyDescent="0.25">
      <c r="A47" s="1" t="s">
        <v>124</v>
      </c>
      <c r="B47" s="27">
        <f>VLOOKUP($B$5,GEOMETRIA,HLOOKUP($A47,CNR!$A$1:$AX$2,2,FALSE),FALSE)</f>
        <v>0</v>
      </c>
      <c r="D47" s="2" t="s">
        <v>70</v>
      </c>
      <c r="E47" s="2"/>
      <c r="F47" s="3" t="str">
        <f t="shared" si="0"/>
        <v/>
      </c>
      <c r="G47" s="2"/>
      <c r="H47" s="2"/>
      <c r="I47" s="4">
        <f>IF(B35=1,$B$7,0)</f>
        <v>1</v>
      </c>
      <c r="J47" s="5">
        <f>IF(B3&gt;0,(2*B10+B6+2*B12+B15+((B3+B11)*B16)*2+(IF(B3&gt;B19,2*B18,0))+2*B20+6*B21+2*B22+B9),B6+2*B10+2*B12+B15+(K15+K16)*2*B17+IF(B29-B3&gt;B19,2*B18,0)+2*B20+6*B21+2*B22+B9)</f>
        <v>41.84</v>
      </c>
      <c r="K47" s="12"/>
      <c r="L47" s="5">
        <f>I47*J47</f>
        <v>41.84</v>
      </c>
      <c r="M47" s="2" t="s">
        <v>35</v>
      </c>
      <c r="N47" s="6">
        <v>15</v>
      </c>
      <c r="O47" s="7">
        <f t="shared" si="11"/>
        <v>627.6</v>
      </c>
      <c r="P47" s="13">
        <f t="shared" si="6"/>
        <v>0.22410394221362581</v>
      </c>
    </row>
    <row r="48" spans="1:17" x14ac:dyDescent="0.25">
      <c r="A48" s="1" t="s">
        <v>150</v>
      </c>
      <c r="B48" s="27">
        <f>VLOOKUP($B$5,GEOMETRIA,HLOOKUP($A48,CNR!$A$1:$AX$2,2,FALSE),FALSE)</f>
        <v>0</v>
      </c>
      <c r="D48" s="58" t="s">
        <v>126</v>
      </c>
      <c r="E48" s="2" t="str">
        <f>STIMA!E48</f>
        <v>G.02.025.b</v>
      </c>
      <c r="F48" s="3" t="str">
        <f>IF(E48="","",VLOOKUP(E48,EPU,2,FALSE))</f>
        <v>- Laterale</v>
      </c>
      <c r="G48" s="2" t="str">
        <f>STIMA!G48</f>
        <v>CORPO</v>
      </c>
      <c r="H48" s="2" t="str">
        <f>STIMA!H48</f>
        <v xml:space="preserve">BARRIERE DI SICUREZZA </v>
      </c>
      <c r="I48" s="4">
        <f>IF(B49&gt;0,$B$7,0)</f>
        <v>0</v>
      </c>
      <c r="J48" s="5">
        <f>B47</f>
        <v>0</v>
      </c>
      <c r="K48" s="60"/>
      <c r="L48" s="5">
        <f>I48*J48</f>
        <v>0</v>
      </c>
      <c r="M48" s="2" t="str">
        <f>IF(E48="","",VLOOKUP(E48,EPU,3,FALSE))</f>
        <v>ML</v>
      </c>
      <c r="N48" s="6">
        <f>IF(E48="","",VLOOKUP(E48,EPU,4,FALSE))</f>
        <v>10.14</v>
      </c>
      <c r="O48" s="7">
        <f>L48*N48</f>
        <v>0</v>
      </c>
      <c r="P48" s="13">
        <f t="shared" si="6"/>
        <v>0</v>
      </c>
    </row>
    <row r="49" spans="1:16" x14ac:dyDescent="0.25">
      <c r="A49" s="1" t="s">
        <v>126</v>
      </c>
      <c r="B49" s="27">
        <f>VLOOKUP($B$5,GEOMETRIA,HLOOKUP($A49,CNR!$A$1:$AX$2,2,FALSE),FALSE)</f>
        <v>0</v>
      </c>
      <c r="D49" s="58" t="s">
        <v>125</v>
      </c>
      <c r="E49" s="2" t="str">
        <f>STIMA!E49</f>
        <v>A.02.001.e</v>
      </c>
      <c r="F49" s="3" t="str">
        <f>IF(E49="","",VLOOKUP(E49,EPU,2,FALSE))</f>
        <v>- Scarpate per ammorsamento nuovi rilevati</v>
      </c>
      <c r="G49" s="2" t="str">
        <f>STIMA!G49</f>
        <v>MISURA</v>
      </c>
      <c r="H49" s="2" t="str">
        <f>STIMA!H49</f>
        <v>BONIFICHE</v>
      </c>
      <c r="I49" s="4">
        <f>IF(B47&gt;0,$B$7,0)</f>
        <v>0</v>
      </c>
      <c r="J49" s="5">
        <f>IF(B47&gt;0,ABS(B3)/COS(ATAN(B16))*B47,0)</f>
        <v>0</v>
      </c>
      <c r="K49" s="60"/>
      <c r="L49" s="5">
        <f>I49*J49</f>
        <v>0</v>
      </c>
      <c r="M49" s="2" t="str">
        <f>IF(E49="","",VLOOKUP(E49,EPU,3,FALSE))</f>
        <v>MQ</v>
      </c>
      <c r="N49" s="6">
        <f>IF(E49="","",VLOOKUP(E49,EPU,4,FALSE))</f>
        <v>12.87</v>
      </c>
      <c r="O49" s="7">
        <f>L49*N49</f>
        <v>0</v>
      </c>
      <c r="P49" s="13">
        <f t="shared" si="6"/>
        <v>0</v>
      </c>
    </row>
    <row r="50" spans="1:16" x14ac:dyDescent="0.25">
      <c r="D50" s="58" t="s">
        <v>151</v>
      </c>
      <c r="E50" s="2" t="str">
        <f>STIMA!E50</f>
        <v>D.01.060</v>
      </c>
      <c r="F50" s="3" t="str">
        <f>IF(E50="","",VLOOKUP(E50,EPU,2,FALSE))</f>
        <v>TAGLIO DELLA PAVIMENTAZIONE IN CONGLOMERATO BITUMINOSO SU IMPALCATI</v>
      </c>
      <c r="G50" s="2" t="str">
        <f>STIMA!G50</f>
        <v>MISURA</v>
      </c>
      <c r="H50" s="2" t="str">
        <f>STIMA!H50</f>
        <v>DEMOLIZIONI</v>
      </c>
      <c r="I50" s="4">
        <f>IF(B47&gt;0,$B$7,0)</f>
        <v>0</v>
      </c>
      <c r="J50" s="5">
        <f>B47</f>
        <v>0</v>
      </c>
      <c r="K50" s="60"/>
      <c r="L50" s="5">
        <f>I50*J50</f>
        <v>0</v>
      </c>
      <c r="M50" s="2" t="str">
        <f>IF(E50="","",VLOOKUP(E50,EPU,3,FALSE))</f>
        <v>ML</v>
      </c>
      <c r="N50" s="6">
        <f>IF(E50="","",VLOOKUP(E50,EPU,4,FALSE))</f>
        <v>1.63</v>
      </c>
      <c r="O50" s="7">
        <f>L50*N50</f>
        <v>0</v>
      </c>
      <c r="P50" s="13">
        <f t="shared" si="6"/>
        <v>0</v>
      </c>
    </row>
    <row r="51" spans="1:16" x14ac:dyDescent="0.25">
      <c r="D51" s="58" t="s">
        <v>152</v>
      </c>
      <c r="E51" s="2" t="str">
        <f>STIMA!E51</f>
        <v>D.01.065</v>
      </c>
      <c r="F51" s="3" t="str">
        <f>IF(E51="","",VLOOKUP(E51,EPU,2,FALSE))</f>
        <v>SCARIFICA E/O DEMOLIZIONE PAVIMENTAZIONE SU IMPALCATI DI OPERE D'ARTE</v>
      </c>
      <c r="G51" s="2" t="str">
        <f>STIMA!G51</f>
        <v>MISURA</v>
      </c>
      <c r="H51" s="2" t="str">
        <f>STIMA!H51</f>
        <v>DEMOLIZIONI</v>
      </c>
      <c r="I51" s="4">
        <f>IF(B47&gt;0,$B$7,0)</f>
        <v>0</v>
      </c>
      <c r="J51" s="5">
        <f>B48*B47</f>
        <v>0</v>
      </c>
      <c r="K51" s="60">
        <f>B29*100</f>
        <v>67</v>
      </c>
      <c r="L51" s="5">
        <f>I51*J51*K51</f>
        <v>0</v>
      </c>
      <c r="M51" s="2" t="str">
        <f>IF(E51="","",VLOOKUP(E51,EPU,3,FALSE))</f>
        <v>MQxCM</v>
      </c>
      <c r="N51" s="6">
        <f>IF(E51="","",VLOOKUP(E51,EPU,4,FALSE))</f>
        <v>0.55000000000000004</v>
      </c>
      <c r="O51" s="7">
        <f>L51*N51</f>
        <v>0</v>
      </c>
      <c r="P51" s="13">
        <f t="shared" si="6"/>
        <v>0</v>
      </c>
    </row>
    <row r="52" spans="1:16" x14ac:dyDescent="0.25">
      <c r="D52" s="58" t="s">
        <v>153</v>
      </c>
      <c r="E52" s="2" t="str">
        <f>STIMA!E52</f>
        <v>D.01.052</v>
      </c>
      <c r="F52" s="3" t="str">
        <f>IF(E52="","",VLOOKUP(E52,EPU,2,FALSE))</f>
        <v>FRESATURA DI STRATI DI PAVIMENTAZIONE IN CONGLOMERATO BITUMINOSO</v>
      </c>
      <c r="G52" s="2" t="str">
        <f>STIMA!G52</f>
        <v>MISURA</v>
      </c>
      <c r="H52" s="2" t="str">
        <f>STIMA!H52</f>
        <v>DEMOLIZIONI</v>
      </c>
      <c r="I52" s="4">
        <f>IF(B47&gt;0,$B$7,0)</f>
        <v>0</v>
      </c>
      <c r="J52" s="5">
        <f>B48*B47</f>
        <v>0</v>
      </c>
      <c r="K52" s="60">
        <f>(MAX(B27:B28)+B26)*100</f>
        <v>10</v>
      </c>
      <c r="L52" s="5">
        <f>I52*J52*K52</f>
        <v>0</v>
      </c>
      <c r="M52" s="2" t="str">
        <f>IF(E52="","",VLOOKUP(E52,EPU,3,FALSE))</f>
        <v>MQxCM</v>
      </c>
      <c r="N52" s="6">
        <f>IF(E52="","",VLOOKUP(E52,EPU,4,FALSE))</f>
        <v>0.44</v>
      </c>
      <c r="O52" s="7">
        <f>L52*N52</f>
        <v>0</v>
      </c>
      <c r="P52" s="13">
        <f t="shared" si="6"/>
        <v>0</v>
      </c>
    </row>
    <row r="60" spans="1:16" ht="15.75" thickBot="1" x14ac:dyDescent="0.3"/>
    <row r="61" spans="1:16" ht="16.5" thickBot="1" x14ac:dyDescent="0.3">
      <c r="O61" s="61">
        <f>SUM(O2:O60)</f>
        <v>2800.4862110000004</v>
      </c>
      <c r="P61" s="62">
        <f>SUM(P2:P48)</f>
        <v>1</v>
      </c>
    </row>
    <row r="62" spans="1:16" x14ac:dyDescent="0.25">
      <c r="P62" s="62">
        <f>MAX(P2:P47)</f>
        <v>0.22410394221362581</v>
      </c>
    </row>
    <row r="63" spans="1:16" x14ac:dyDescent="0.25">
      <c r="P63" s="63">
        <v>0.2</v>
      </c>
    </row>
    <row r="64" spans="1:16" x14ac:dyDescent="0.25">
      <c r="P64" s="63">
        <v>0.05</v>
      </c>
    </row>
    <row r="65533" spans="7:7" x14ac:dyDescent="0.25">
      <c r="G65533" s="64"/>
    </row>
  </sheetData>
  <dataValidations count="4">
    <dataValidation type="list" allowBlank="1" showInputMessage="1" showErrorMessage="1" sqref="B5">
      <formula1>TIPO</formula1>
    </dataValidation>
    <dataValidation type="list" allowBlank="1" showInputMessage="1" showErrorMessage="1" sqref="G65533:G65536 G2:G52">
      <formula1>CM</formula1>
    </dataValidation>
    <dataValidation type="list" allowBlank="1" showInputMessage="1" showErrorMessage="1" sqref="H2:H52">
      <formula1>CAT</formula1>
    </dataValidation>
    <dataValidation type="list" allowBlank="1" showInputMessage="1" showErrorMessage="1" sqref="E2:E52">
      <formula1>CODICE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5533"/>
  <sheetViews>
    <sheetView zoomScale="90" zoomScaleNormal="90" workbookViewId="0">
      <pane ySplit="1" topLeftCell="A2" activePane="bottomLeft" state="frozen"/>
      <selection activeCell="G47" sqref="G47:H47"/>
      <selection pane="bottomLeft" activeCell="O34" sqref="O34:O35"/>
    </sheetView>
  </sheetViews>
  <sheetFormatPr defaultRowHeight="15" x14ac:dyDescent="0.25"/>
  <cols>
    <col min="1" max="1" width="23.5703125" style="1" customWidth="1"/>
    <col min="2" max="2" width="16.28515625" style="1" customWidth="1"/>
    <col min="3" max="3" width="3" style="1" customWidth="1"/>
    <col min="4" max="4" width="26" style="1" customWidth="1"/>
    <col min="5" max="5" width="12.140625" style="1" customWidth="1"/>
    <col min="6" max="7" width="2.5703125" style="1" customWidth="1"/>
    <col min="8" max="8" width="2" style="1" customWidth="1"/>
    <col min="9" max="9" width="6.7109375" style="1" customWidth="1"/>
    <col min="10" max="10" width="7.5703125" style="1" customWidth="1"/>
    <col min="11" max="11" width="6" style="1" customWidth="1"/>
    <col min="12" max="12" width="11" style="1" customWidth="1"/>
    <col min="13" max="13" width="9.140625" style="1" customWidth="1"/>
    <col min="14" max="14" width="10" style="1" customWidth="1"/>
    <col min="15" max="15" width="17.5703125" style="1" customWidth="1"/>
    <col min="16" max="16" width="9.140625" style="1" customWidth="1"/>
    <col min="17" max="17" width="6.28515625" style="1" customWidth="1"/>
    <col min="20" max="21" width="9.140625" style="1"/>
    <col min="22" max="22" width="13.7109375" style="1" customWidth="1"/>
    <col min="23" max="16384" width="9.140625" style="1"/>
  </cols>
  <sheetData>
    <row r="1" spans="1:29" ht="15.75" thickBot="1" x14ac:dyDescent="0.3">
      <c r="A1" s="73"/>
      <c r="B1" s="74"/>
      <c r="D1" s="70" t="s">
        <v>32</v>
      </c>
      <c r="E1" s="70" t="s">
        <v>0</v>
      </c>
      <c r="F1" s="70" t="s">
        <v>1</v>
      </c>
      <c r="G1" s="70" t="s">
        <v>6</v>
      </c>
      <c r="H1" s="70" t="s">
        <v>5</v>
      </c>
      <c r="I1" s="70" t="s">
        <v>2</v>
      </c>
      <c r="J1" s="70" t="s">
        <v>3</v>
      </c>
      <c r="K1" s="70" t="s">
        <v>4</v>
      </c>
      <c r="L1" s="70" t="s">
        <v>40</v>
      </c>
      <c r="M1" s="70" t="s">
        <v>41</v>
      </c>
      <c r="N1" s="70" t="s">
        <v>34</v>
      </c>
      <c r="O1" s="70" t="s">
        <v>42</v>
      </c>
      <c r="P1" s="71" t="s">
        <v>37</v>
      </c>
      <c r="Q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6.5" thickBot="1" x14ac:dyDescent="0.3">
      <c r="A2" s="75" t="s">
        <v>102</v>
      </c>
      <c r="B2" s="10">
        <f>O61</f>
        <v>2652.3762109999993</v>
      </c>
      <c r="D2" s="2" t="s">
        <v>56</v>
      </c>
      <c r="E2" s="2" t="str">
        <f>STIMA!E2</f>
        <v>A.02.001.f</v>
      </c>
      <c r="F2" s="3" t="str">
        <f t="shared" ref="F2:F47" si="0">IF(E2="","",VLOOKUP(E2,EPU,2,FALSE))</f>
        <v>- Dei rilevati con materiale da cava A1/A3 - Profondità cm 30</v>
      </c>
      <c r="G2" s="2" t="str">
        <f>STIMA!G2</f>
        <v>CORPO</v>
      </c>
      <c r="H2" s="2" t="str">
        <f>STIMA!H2</f>
        <v xml:space="preserve">MOVIMENTI DI MATERIE </v>
      </c>
      <c r="I2" s="4">
        <f>$B$7</f>
        <v>1</v>
      </c>
      <c r="J2" s="5">
        <f>IF(B47&gt;0,B6,IF(B3&gt;0,(B6+2*B10+((B3+B11)*B16-B30/COS(ATAN(B16)))*2+(IF(B3&gt;B19,2*B18,0)))+B15+2*B12,0))</f>
        <v>0</v>
      </c>
      <c r="K2" s="22"/>
      <c r="L2" s="5">
        <f>I2*J2</f>
        <v>0</v>
      </c>
      <c r="M2" s="2" t="str">
        <f t="shared" ref="M2:M46" si="1">IF(E2="","",VLOOKUP(E2,EPU,3,FALSE))</f>
        <v>MQ</v>
      </c>
      <c r="N2" s="6">
        <f t="shared" ref="N2:N46" si="2">IF(E2="","",VLOOKUP(E2,EPU,4,FALSE))</f>
        <v>5.82</v>
      </c>
      <c r="O2" s="7">
        <f t="shared" ref="O2:O9" si="3">L2*N2</f>
        <v>0</v>
      </c>
      <c r="P2" s="8">
        <f t="shared" ref="P2:P9" si="4">O2/$O$61</f>
        <v>0</v>
      </c>
    </row>
    <row r="3" spans="1:29" ht="15.75" thickBot="1" x14ac:dyDescent="0.3">
      <c r="A3" s="75" t="s">
        <v>110</v>
      </c>
      <c r="B3" s="14">
        <f>STIMA!V17</f>
        <v>-2</v>
      </c>
      <c r="D3" s="2" t="s">
        <v>74</v>
      </c>
      <c r="E3" s="2" t="str">
        <f>STIMA!E3</f>
        <v>A.02.020.b</v>
      </c>
      <c r="F3" s="3" t="str">
        <f t="shared" si="0"/>
        <v>- Con uso di calce</v>
      </c>
      <c r="G3" s="2" t="str">
        <f>STIMA!G3</f>
        <v>CORPO</v>
      </c>
      <c r="H3" s="2" t="str">
        <f>STIMA!H3</f>
        <v xml:space="preserve">MOVIMENTI DI MATERIE </v>
      </c>
      <c r="I3" s="4">
        <f>IF(B34=1,$B$7,0)</f>
        <v>1</v>
      </c>
      <c r="J3" s="5">
        <f>IF(B47&gt;0,B6,IF(B3&gt;0,(B6+2*B10+((B3+B11)*B16-B30/COS(ATAN(B16)))*2+(IF(B3&gt;B19,2*B18,0)))+B15+B12,B6+2*B10+2*B12+B15))</f>
        <v>22</v>
      </c>
      <c r="K3" s="60">
        <v>0.3</v>
      </c>
      <c r="L3" s="5">
        <f>I3*J3*K3</f>
        <v>6.6</v>
      </c>
      <c r="M3" s="2" t="str">
        <f t="shared" si="1"/>
        <v>MC</v>
      </c>
      <c r="N3" s="6">
        <f t="shared" si="2"/>
        <v>5.9</v>
      </c>
      <c r="O3" s="7">
        <f t="shared" si="3"/>
        <v>38.94</v>
      </c>
      <c r="P3" s="13">
        <f t="shared" si="4"/>
        <v>1.4681175256551873E-2</v>
      </c>
    </row>
    <row r="4" spans="1:29" ht="15.75" thickBot="1" x14ac:dyDescent="0.3">
      <c r="A4" s="75" t="s">
        <v>109</v>
      </c>
      <c r="B4" s="14">
        <v>1</v>
      </c>
      <c r="D4" s="2" t="s">
        <v>71</v>
      </c>
      <c r="E4" s="2" t="str">
        <f>STIMA!E4</f>
        <v>A.01.001</v>
      </c>
      <c r="F4" s="3" t="str">
        <f t="shared" si="0"/>
        <v>SCAVO DI SBANCAMENTO IN MATERIE DI QUALSIASI NATURA</v>
      </c>
      <c r="G4" s="2" t="str">
        <f>STIMA!G4</f>
        <v>MISURA</v>
      </c>
      <c r="H4" s="2" t="str">
        <f>STIMA!H4</f>
        <v>BONIFICHE</v>
      </c>
      <c r="I4" s="4">
        <f>$B$7</f>
        <v>1</v>
      </c>
      <c r="J4" s="5">
        <f>J3</f>
        <v>22</v>
      </c>
      <c r="K4" s="5">
        <f>B32</f>
        <v>0.5</v>
      </c>
      <c r="L4" s="5">
        <f>I4*J4*K4</f>
        <v>11</v>
      </c>
      <c r="M4" s="2" t="str">
        <f t="shared" si="1"/>
        <v>MC</v>
      </c>
      <c r="N4" s="6">
        <f t="shared" si="2"/>
        <v>3.65</v>
      </c>
      <c r="O4" s="7">
        <f t="shared" si="3"/>
        <v>40.15</v>
      </c>
      <c r="P4" s="13">
        <f t="shared" si="4"/>
        <v>1.5137369967913653E-2</v>
      </c>
    </row>
    <row r="5" spans="1:29" ht="15.75" thickBot="1" x14ac:dyDescent="0.3">
      <c r="A5" s="17" t="s">
        <v>90</v>
      </c>
      <c r="B5" s="18" t="str">
        <f>STIMA!$B$5</f>
        <v>B.1</v>
      </c>
      <c r="D5" s="2" t="s">
        <v>72</v>
      </c>
      <c r="E5" s="2" t="str">
        <f>STIMA!E5</f>
        <v>A.02.003</v>
      </c>
      <c r="F5" s="3" t="str">
        <f t="shared" si="0"/>
        <v>FORNITURA MATERIALI PER RILEVATI DA CAVE CON DISTANZA &lt; 5 KM</v>
      </c>
      <c r="G5" s="2" t="str">
        <f>STIMA!G5</f>
        <v>MISURA</v>
      </c>
      <c r="H5" s="2" t="str">
        <f>STIMA!H5</f>
        <v>BONIFICHE</v>
      </c>
      <c r="I5" s="4">
        <f>$B$7</f>
        <v>1</v>
      </c>
      <c r="J5" s="5">
        <f>J4</f>
        <v>22</v>
      </c>
      <c r="K5" s="5">
        <f>K4</f>
        <v>0.5</v>
      </c>
      <c r="L5" s="5">
        <f>I5*J5*K5</f>
        <v>11</v>
      </c>
      <c r="M5" s="2" t="str">
        <f t="shared" si="1"/>
        <v>MC</v>
      </c>
      <c r="N5" s="6">
        <f t="shared" si="2"/>
        <v>15.83</v>
      </c>
      <c r="O5" s="7">
        <f t="shared" si="3"/>
        <v>174.13</v>
      </c>
      <c r="P5" s="13">
        <f t="shared" si="4"/>
        <v>6.5650566189609086E-2</v>
      </c>
    </row>
    <row r="6" spans="1:29" ht="15.75" thickBot="1" x14ac:dyDescent="0.3">
      <c r="A6" s="75" t="s">
        <v>97</v>
      </c>
      <c r="B6" s="19">
        <f>VLOOKUP($B$5,GEOMETRIA,HLOOKUP($A6,CNR!$A$1:$AX$2,2,FALSE),FALSE)</f>
        <v>19.5</v>
      </c>
      <c r="D6" s="2" t="s">
        <v>73</v>
      </c>
      <c r="E6" s="2" t="str">
        <f>STIMA!E6</f>
        <v>A.02.007.a</v>
      </c>
      <c r="F6" s="3" t="str">
        <f t="shared" si="0"/>
        <v>- Appartenenti ai gruppi A1, A2-4, A2-5, A3</v>
      </c>
      <c r="G6" s="2" t="str">
        <f>STIMA!G6</f>
        <v>MISURA</v>
      </c>
      <c r="H6" s="2" t="str">
        <f>STIMA!H6</f>
        <v>BONIFICHE</v>
      </c>
      <c r="I6" s="4">
        <f>$B$7</f>
        <v>1</v>
      </c>
      <c r="J6" s="5">
        <f>J5</f>
        <v>22</v>
      </c>
      <c r="K6" s="5">
        <f>K5</f>
        <v>0.5</v>
      </c>
      <c r="L6" s="5">
        <f>I6*J6*K6</f>
        <v>11</v>
      </c>
      <c r="M6" s="2" t="str">
        <f t="shared" si="1"/>
        <v>MC</v>
      </c>
      <c r="N6" s="6">
        <f t="shared" si="2"/>
        <v>1.7</v>
      </c>
      <c r="O6" s="7">
        <f t="shared" si="3"/>
        <v>18.7</v>
      </c>
      <c r="P6" s="13">
        <f t="shared" si="4"/>
        <v>7.0502819028638933E-3</v>
      </c>
    </row>
    <row r="7" spans="1:29" ht="15.75" thickBot="1" x14ac:dyDescent="0.3">
      <c r="A7" s="75" t="s">
        <v>116</v>
      </c>
      <c r="B7" s="21">
        <f>IF(B13=0,B4,(B13/2-B6/2)*6.28+B14*B13/2*0.75)</f>
        <v>1</v>
      </c>
      <c r="D7" s="2" t="s">
        <v>79</v>
      </c>
      <c r="E7" s="2" t="str">
        <f>STIMA!E7</f>
        <v>A.02.002.a</v>
      </c>
      <c r="F7" s="3" t="str">
        <f t="shared" si="0"/>
        <v>- Su terreni appartenenti ai gruppi A.1, A.2-4, A.2-5, A.3</v>
      </c>
      <c r="G7" s="2" t="str">
        <f>STIMA!G7</f>
        <v>CORPO</v>
      </c>
      <c r="H7" s="2" t="str">
        <f>STIMA!H7</f>
        <v xml:space="preserve">MOVIMENTI DI MATERIE </v>
      </c>
      <c r="I7" s="4">
        <f>$B$7</f>
        <v>1</v>
      </c>
      <c r="J7" s="5">
        <f>J2</f>
        <v>0</v>
      </c>
      <c r="K7" s="20"/>
      <c r="L7" s="5">
        <f>I7*J7</f>
        <v>0</v>
      </c>
      <c r="M7" s="2" t="str">
        <f t="shared" si="1"/>
        <v>MQ</v>
      </c>
      <c r="N7" s="6">
        <f t="shared" si="2"/>
        <v>0.43</v>
      </c>
      <c r="O7" s="7">
        <f t="shared" si="3"/>
        <v>0</v>
      </c>
      <c r="P7" s="13">
        <f t="shared" si="4"/>
        <v>0</v>
      </c>
    </row>
    <row r="8" spans="1:29" x14ac:dyDescent="0.25">
      <c r="A8" s="23" t="s">
        <v>96</v>
      </c>
      <c r="B8" s="24">
        <f>VLOOKUP($B$5,GEOMETRIA,HLOOKUP($A8,CNR!$A$1:$AX$2,2,FALSE),FALSE)</f>
        <v>2</v>
      </c>
      <c r="D8" s="2" t="s">
        <v>78</v>
      </c>
      <c r="E8" s="2" t="str">
        <f>STIMA!E8</f>
        <v>A.02.002.b</v>
      </c>
      <c r="F8" s="3" t="str">
        <f t="shared" si="0"/>
        <v>- Su terreni appartenenti ai gruppi A.4, A.2-6, A.2-7, A.5</v>
      </c>
      <c r="G8" s="2" t="str">
        <f>STIMA!G8</f>
        <v>CORPO</v>
      </c>
      <c r="H8" s="2" t="str">
        <f>STIMA!H8</f>
        <v xml:space="preserve">MOVIMENTI DI MATERIE </v>
      </c>
      <c r="I8" s="4">
        <f>$B$7</f>
        <v>1</v>
      </c>
      <c r="J8" s="5">
        <f>IF(B47&gt;0,B6,IF(B3&gt;0,0,B6+2*B10+2*B12+B15))</f>
        <v>22</v>
      </c>
      <c r="K8" s="22"/>
      <c r="L8" s="5">
        <f>I8*J8</f>
        <v>22</v>
      </c>
      <c r="M8" s="2" t="str">
        <f t="shared" si="1"/>
        <v>MQ</v>
      </c>
      <c r="N8" s="6">
        <f t="shared" si="2"/>
        <v>0.87</v>
      </c>
      <c r="O8" s="7">
        <f t="shared" si="3"/>
        <v>19.14</v>
      </c>
      <c r="P8" s="13">
        <f t="shared" si="4"/>
        <v>7.216170888813633E-3</v>
      </c>
    </row>
    <row r="9" spans="1:29" x14ac:dyDescent="0.25">
      <c r="A9" s="26" t="s">
        <v>89</v>
      </c>
      <c r="B9" s="27">
        <f>VLOOKUP($B$5,GEOMETRIA,HLOOKUP($A9,CNR!$A$1:$AX$2,2,FALSE),FALSE)</f>
        <v>2.5</v>
      </c>
      <c r="D9" s="2" t="s">
        <v>58</v>
      </c>
      <c r="E9" s="2" t="str">
        <f>STIMA!E9</f>
        <v>E.01.031.b</v>
      </c>
      <c r="F9" s="3" t="str">
        <f t="shared" si="0"/>
        <v>- Resistenza a trazione(*) UNI EN ISO 10319 (kN/m)&gt;35 (kN/m)</v>
      </c>
      <c r="G9" s="2" t="str">
        <f>STIMA!G9</f>
        <v>CORPO</v>
      </c>
      <c r="H9" s="2" t="str">
        <f>STIMA!H9</f>
        <v xml:space="preserve">MOVIMENTI DI MATERIE </v>
      </c>
      <c r="I9" s="4">
        <f>IF(B33=1,$B$7,0)</f>
        <v>1</v>
      </c>
      <c r="J9" s="25">
        <f>IF(B3&gt;0,(B6+2*B10+((B3+B11)*B16-B30/COS(ATAN(B16)))*2+(IF(B3&gt;B19,2*B18,0))+2*(B31+B32+0.5))+2*B12+B15,B6+2*B10+2*B12+B15+2*(B31+B32+0.5))</f>
        <v>24.6</v>
      </c>
      <c r="K9" s="12"/>
      <c r="L9" s="5">
        <f>I9*J9</f>
        <v>24.6</v>
      </c>
      <c r="M9" s="2" t="str">
        <f t="shared" si="1"/>
        <v>MQ</v>
      </c>
      <c r="N9" s="6">
        <f t="shared" si="2"/>
        <v>1.63</v>
      </c>
      <c r="O9" s="7">
        <f t="shared" si="3"/>
        <v>40.097999999999999</v>
      </c>
      <c r="P9" s="13">
        <f t="shared" si="4"/>
        <v>1.5117764905937775E-2</v>
      </c>
    </row>
    <row r="10" spans="1:29" x14ac:dyDescent="0.25">
      <c r="A10" s="15" t="s">
        <v>44</v>
      </c>
      <c r="B10" s="27">
        <f>VLOOKUP($B$5,GEOMETRIA,HLOOKUP($A10,CNR!$A$1:$AX$2,2,FALSE),FALSE)</f>
        <v>1.25</v>
      </c>
      <c r="D10" s="2" t="s">
        <v>68</v>
      </c>
      <c r="E10" s="2"/>
      <c r="F10" s="29" t="str">
        <f t="shared" si="0"/>
        <v/>
      </c>
      <c r="G10" s="2"/>
      <c r="H10" s="2"/>
      <c r="I10" s="4">
        <f>$B$7</f>
        <v>1</v>
      </c>
      <c r="J10" s="5">
        <f>IF(B47&gt;0,B6+B10,IF(B3&gt;0,(B6+2*B10+2*B12+B15+B9+((B29+B11+(B3-B29-(IF((B3-B29)&gt;B19,B19,0)))/2)*B16-B30/COS(ATAN(B16)))*2),0))</f>
        <v>0</v>
      </c>
      <c r="K10" s="5">
        <f>IF(B3&gt;0,(IF(B3-B29&gt;B19,B3-B29-B19,B3-B29)),0)</f>
        <v>0</v>
      </c>
      <c r="L10" s="5">
        <f>I10*J10*K10</f>
        <v>0</v>
      </c>
      <c r="M10" s="28" t="str">
        <f t="shared" si="1"/>
        <v/>
      </c>
      <c r="N10" s="32" t="str">
        <f t="shared" si="2"/>
        <v/>
      </c>
      <c r="O10" s="33"/>
      <c r="P10" s="34"/>
    </row>
    <row r="11" spans="1:29" x14ac:dyDescent="0.25">
      <c r="A11" s="15" t="s">
        <v>81</v>
      </c>
      <c r="B11" s="27">
        <f>VLOOKUP($B$5,GEOMETRIA,HLOOKUP($A11,CNR!$A$1:$AX$2,2,FALSE),FALSE)</f>
        <v>0.1</v>
      </c>
      <c r="D11" s="2" t="s">
        <v>68</v>
      </c>
      <c r="E11" s="2"/>
      <c r="F11" s="36" t="str">
        <f>IF(E11="","",VLOOKUP(E11,EPU,2,FALSE))</f>
        <v/>
      </c>
      <c r="G11" s="2"/>
      <c r="H11" s="2"/>
      <c r="I11" s="4">
        <f>$B$7</f>
        <v>1</v>
      </c>
      <c r="J11" s="25">
        <f>IF(B47&gt;0,B6+B10+B18,IF(B3-B29&gt;B19,(B6+2*B10+2*B12+B15+B9+2*B18+((B3+B11-B19/2)*B16-B30/COS(ATAN(B16)))*2),0))</f>
        <v>0</v>
      </c>
      <c r="K11" s="5">
        <f>IF(B3-B29&gt;B19,B19,0)</f>
        <v>0</v>
      </c>
      <c r="L11" s="5">
        <f>I11*J11*K11</f>
        <v>0</v>
      </c>
      <c r="M11" s="35" t="str">
        <f>IF(E11="","",VLOOKUP(E11,EPU,3,FALSE))</f>
        <v/>
      </c>
      <c r="N11" s="39" t="str">
        <f>IF(E11="","",VLOOKUP(E11,EPU,4,FALSE))</f>
        <v/>
      </c>
      <c r="O11" s="40"/>
      <c r="P11" s="41"/>
    </row>
    <row r="12" spans="1:29" x14ac:dyDescent="0.25">
      <c r="A12" s="26" t="s">
        <v>94</v>
      </c>
      <c r="B12" s="27">
        <f>VLOOKUP($B$5,GEOMETRIA,HLOOKUP($A12,CNR!$A$1:$AX$2,2,FALSE),FALSE)</f>
        <v>0</v>
      </c>
      <c r="D12" s="2" t="s">
        <v>68</v>
      </c>
      <c r="E12" s="2" t="str">
        <f>STIMA!E12</f>
        <v>A.02.003</v>
      </c>
      <c r="F12" s="3" t="str">
        <f>IF(E12="","",VLOOKUP(E12,EPU,2,FALSE))</f>
        <v>FORNITURA MATERIALI PER RILEVATI DA CAVE CON DISTANZA &lt; 5 KM</v>
      </c>
      <c r="G12" s="2" t="str">
        <f>STIMA!G12</f>
        <v>CORPO</v>
      </c>
      <c r="H12" s="2" t="str">
        <f>STIMA!H12</f>
        <v xml:space="preserve">MOVIMENTI DI MATERIE </v>
      </c>
      <c r="I12" s="42" t="s">
        <v>85</v>
      </c>
      <c r="J12" s="43"/>
      <c r="K12" s="44"/>
      <c r="L12" s="5">
        <f>L10+L11</f>
        <v>0</v>
      </c>
      <c r="M12" s="2" t="str">
        <f>IF(E12="","",VLOOKUP(E12,EPU,3,FALSE))</f>
        <v>MC</v>
      </c>
      <c r="N12" s="6">
        <f>IF(E12="","",VLOOKUP(E12,EPU,4,FALSE))</f>
        <v>15.83</v>
      </c>
      <c r="O12" s="7">
        <f>L12*N12</f>
        <v>0</v>
      </c>
      <c r="P12" s="13">
        <f>O12/$O$61</f>
        <v>0</v>
      </c>
    </row>
    <row r="13" spans="1:29" x14ac:dyDescent="0.25">
      <c r="A13" s="23" t="s">
        <v>104</v>
      </c>
      <c r="B13" s="27">
        <f>VLOOKUP($B$5,GEOMETRIA,HLOOKUP($A13,CNR!$A$1:$AX$2,2,FALSE),FALSE)</f>
        <v>0</v>
      </c>
      <c r="D13" s="2" t="s">
        <v>67</v>
      </c>
      <c r="E13" s="2" t="str">
        <f>STIMA!E13</f>
        <v>A.02.007.d</v>
      </c>
      <c r="F13" s="3" t="str">
        <f t="shared" si="0"/>
        <v>- Compresa configurazione delle scarpate e profilatura dei cigli</v>
      </c>
      <c r="G13" s="2" t="str">
        <f>STIMA!G13</f>
        <v>CORPO</v>
      </c>
      <c r="H13" s="2" t="str">
        <f>STIMA!H13</f>
        <v xml:space="preserve">MOVIMENTI DI MATERIE </v>
      </c>
      <c r="I13" s="45" t="s">
        <v>85</v>
      </c>
      <c r="J13" s="46"/>
      <c r="K13" s="47"/>
      <c r="L13" s="5">
        <f>L12</f>
        <v>0</v>
      </c>
      <c r="M13" s="2" t="str">
        <f t="shared" si="1"/>
        <v>MC</v>
      </c>
      <c r="N13" s="6">
        <f t="shared" si="2"/>
        <v>0.87</v>
      </c>
      <c r="O13" s="7">
        <f>L13*N13</f>
        <v>0</v>
      </c>
      <c r="P13" s="13">
        <f>O13/$O$61</f>
        <v>0</v>
      </c>
    </row>
    <row r="14" spans="1:29" x14ac:dyDescent="0.25">
      <c r="A14" s="23" t="s">
        <v>105</v>
      </c>
      <c r="B14" s="27">
        <f>VLOOKUP($B$5,GEOMETRIA,HLOOKUP($A14,CNR!$A$1:$AX$2,2,FALSE),FALSE)</f>
        <v>0</v>
      </c>
      <c r="D14" s="2" t="s">
        <v>60</v>
      </c>
      <c r="E14" s="2" t="str">
        <f>STIMA!E14</f>
        <v>A.01.004</v>
      </c>
      <c r="F14" s="3" t="str">
        <f>IF(E14="","",VLOOKUP(E14,EPU,2,FALSE))</f>
        <v>SCAVO A SEZIONE RISTRETTA PER TRINCEE E BONIFICHE</v>
      </c>
      <c r="G14" s="2" t="str">
        <f>STIMA!G14</f>
        <v>CORPO</v>
      </c>
      <c r="H14" s="2" t="str">
        <f>STIMA!H14</f>
        <v xml:space="preserve">MOVIMENTI DI MATERIE </v>
      </c>
      <c r="I14" s="4">
        <f>$B$7</f>
        <v>1</v>
      </c>
      <c r="J14" s="5">
        <f>2*(B21+B21)</f>
        <v>4</v>
      </c>
      <c r="K14" s="5">
        <f>B21</f>
        <v>1</v>
      </c>
      <c r="L14" s="5">
        <f>I14*J14*K14</f>
        <v>4</v>
      </c>
      <c r="M14" s="2" t="str">
        <f>IF(E14="","",VLOOKUP(E14,EPU,3,FALSE))</f>
        <v>MC</v>
      </c>
      <c r="N14" s="6">
        <f>IF(E14="","",VLOOKUP(E14,EPU,4,FALSE))</f>
        <v>11.13</v>
      </c>
      <c r="O14" s="7">
        <f>L14*N14</f>
        <v>44.52</v>
      </c>
      <c r="P14" s="13">
        <f>O14/$O$61</f>
        <v>1.6784949214732652E-2</v>
      </c>
    </row>
    <row r="15" spans="1:29" x14ac:dyDescent="0.25">
      <c r="A15" s="26" t="s">
        <v>95</v>
      </c>
      <c r="B15" s="27">
        <f>VLOOKUP($B$5,GEOMETRIA,HLOOKUP($A15,CNR!$A$1:$AX$2,2,FALSE),FALSE)</f>
        <v>0</v>
      </c>
      <c r="D15" s="2" t="s">
        <v>64</v>
      </c>
      <c r="E15" s="2"/>
      <c r="F15" s="29"/>
      <c r="G15" s="2"/>
      <c r="H15" s="2"/>
      <c r="I15" s="4">
        <f>$B$7</f>
        <v>1</v>
      </c>
      <c r="J15" s="5">
        <f>IF(B47&gt;0,B6+B10,IF(B3+B29&lt;0,(B6+2*B10+2*B12+B15+B9+K15*B17),0))</f>
        <v>27.17</v>
      </c>
      <c r="K15" s="5">
        <f>IF(B3&lt;0,(IF(B29-B3&gt;B19,-B3+B29-B19,-B3+B29)),0)</f>
        <v>2.67</v>
      </c>
      <c r="L15" s="5">
        <f>I15*J15*K15</f>
        <v>72.543900000000008</v>
      </c>
      <c r="M15" s="28" t="str">
        <f>IF(E15="","",VLOOKUP(E15,EPU,3,FALSE))</f>
        <v/>
      </c>
      <c r="N15" s="32" t="str">
        <f>IF(E15="","",VLOOKUP(E15,EPU,4,FALSE))</f>
        <v/>
      </c>
      <c r="O15" s="33"/>
      <c r="P15" s="34"/>
    </row>
    <row r="16" spans="1:29" x14ac:dyDescent="0.25">
      <c r="A16" s="15" t="s">
        <v>45</v>
      </c>
      <c r="B16" s="27">
        <f>VLOOKUP($B$5,GEOMETRIA,HLOOKUP($A16,CNR!$A$1:$AX$2,2,FALSE),FALSE)</f>
        <v>1.5</v>
      </c>
      <c r="D16" s="2" t="s">
        <v>64</v>
      </c>
      <c r="E16" s="2"/>
      <c r="F16" s="36"/>
      <c r="G16" s="2"/>
      <c r="H16" s="2"/>
      <c r="I16" s="4">
        <f>$B$7</f>
        <v>1</v>
      </c>
      <c r="J16" s="5">
        <f>IF(B47&gt;0,B6+B10+B18,IF(K16&gt;0,(B6+2*B10+2*B12+B15+B9+2*K15*B17+K16*B17)+2*B18,0))</f>
        <v>0</v>
      </c>
      <c r="K16" s="5">
        <f>IF(B3&lt;0,(IF(B29-B3&gt;B19,B19,0)),0)</f>
        <v>0</v>
      </c>
      <c r="L16" s="5">
        <f>I16*J16*K16</f>
        <v>0</v>
      </c>
      <c r="M16" s="35" t="str">
        <f>IF(E16="","",VLOOKUP(E16,EPU,3,FALSE))</f>
        <v/>
      </c>
      <c r="N16" s="39" t="str">
        <f>IF(E16="","",VLOOKUP(E16,EPU,4,FALSE))</f>
        <v/>
      </c>
      <c r="O16" s="40"/>
      <c r="P16" s="41"/>
    </row>
    <row r="17" spans="1:16" x14ac:dyDescent="0.25">
      <c r="A17" s="15" t="s">
        <v>46</v>
      </c>
      <c r="B17" s="27">
        <f>VLOOKUP($B$5,GEOMETRIA,HLOOKUP($A17,CNR!$A$1:$AX$2,2,FALSE),FALSE)</f>
        <v>1</v>
      </c>
      <c r="D17" s="2" t="s">
        <v>64</v>
      </c>
      <c r="E17" s="2" t="str">
        <f>STIMA!E17</f>
        <v>A.01.001</v>
      </c>
      <c r="F17" s="3" t="str">
        <f>IF(E17="","",VLOOKUP(E17,EPU,2,FALSE))</f>
        <v>SCAVO DI SBANCAMENTO IN MATERIE DI QUALSIASI NATURA</v>
      </c>
      <c r="G17" s="2" t="str">
        <f>STIMA!G17</f>
        <v>CORPO</v>
      </c>
      <c r="H17" s="2" t="str">
        <f>STIMA!H17</f>
        <v xml:space="preserve">MOVIMENTI DI MATERIE </v>
      </c>
      <c r="I17" s="48" t="s">
        <v>85</v>
      </c>
      <c r="J17" s="49"/>
      <c r="K17" s="50"/>
      <c r="L17" s="5">
        <f>L15+L16</f>
        <v>72.543900000000008</v>
      </c>
      <c r="M17" s="2" t="str">
        <f>IF(E17="","",VLOOKUP(E17,EPU,3,FALSE))</f>
        <v>MC</v>
      </c>
      <c r="N17" s="6">
        <f>IF(E17="","",VLOOKUP(E17,EPU,4,FALSE))</f>
        <v>3.65</v>
      </c>
      <c r="O17" s="7">
        <f t="shared" ref="O17:O35" si="5">L17*N17</f>
        <v>264.785235</v>
      </c>
      <c r="P17" s="13">
        <f t="shared" ref="P17:P52" si="6">O17/$O$61</f>
        <v>9.9829441201393754E-2</v>
      </c>
    </row>
    <row r="18" spans="1:16" x14ac:dyDescent="0.25">
      <c r="A18" s="23" t="s">
        <v>84</v>
      </c>
      <c r="B18" s="27">
        <f>VLOOKUP($B$5,GEOMETRIA,HLOOKUP($A18,CNR!$A$1:$AX$2,2,FALSE),FALSE)</f>
        <v>3</v>
      </c>
      <c r="D18" s="2" t="s">
        <v>50</v>
      </c>
      <c r="E18" s="2" t="str">
        <f>STIMA!E18</f>
        <v>D.01.001</v>
      </c>
      <c r="F18" s="3" t="str">
        <f t="shared" si="0"/>
        <v>FONDAZIONE STRADALE IN MISTO GRANULARE STABILIZZATO</v>
      </c>
      <c r="G18" s="2" t="str">
        <f>STIMA!G18</f>
        <v>CORPO</v>
      </c>
      <c r="H18" s="2" t="str">
        <f>STIMA!H18</f>
        <v>SOVRASTRUTTURA</v>
      </c>
      <c r="I18" s="4">
        <f t="shared" ref="I18:I25" si="7">$B$7</f>
        <v>1</v>
      </c>
      <c r="J18" s="5">
        <f>IF(B47&gt;0,B6+B48,B6+2*B12+B15+B8*(2*(MAX(B27,B28))+2*B26+2*B25+2*B24+B23))</f>
        <v>21.58</v>
      </c>
      <c r="K18" s="5">
        <f>B23</f>
        <v>0.3</v>
      </c>
      <c r="L18" s="5">
        <f t="shared" ref="L18:L22" si="8">I18*J18*K18</f>
        <v>6.4739999999999993</v>
      </c>
      <c r="M18" s="2" t="str">
        <f t="shared" si="1"/>
        <v>MC</v>
      </c>
      <c r="N18" s="6">
        <f t="shared" si="2"/>
        <v>31.05</v>
      </c>
      <c r="O18" s="7">
        <f t="shared" si="5"/>
        <v>201.01769999999999</v>
      </c>
      <c r="P18" s="13">
        <f t="shared" si="6"/>
        <v>7.5787778206701781E-2</v>
      </c>
    </row>
    <row r="19" spans="1:16" x14ac:dyDescent="0.25">
      <c r="A19" s="23" t="s">
        <v>83</v>
      </c>
      <c r="B19" s="27">
        <f>VLOOKUP($B$5,GEOMETRIA,HLOOKUP($A19,CNR!$A$1:$AX$2,2,FALSE),FALSE)</f>
        <v>5</v>
      </c>
      <c r="D19" s="2" t="s">
        <v>51</v>
      </c>
      <c r="E19" s="2" t="str">
        <f>STIMA!E19</f>
        <v>D.01.003</v>
      </c>
      <c r="F19" s="3" t="str">
        <f t="shared" si="0"/>
        <v>FONDAZIONE STRADALE IN MISTO CEMENTATO</v>
      </c>
      <c r="G19" s="2" t="str">
        <f>STIMA!G19</f>
        <v>CORPO</v>
      </c>
      <c r="H19" s="2" t="str">
        <f>STIMA!H19</f>
        <v>SOVRASTRUTTURA</v>
      </c>
      <c r="I19" s="4">
        <f t="shared" si="7"/>
        <v>1</v>
      </c>
      <c r="J19" s="5">
        <f>IF(B47&gt;0,B6+B48,B6+B8*(2*(MAX(B27,B28))+2*B26+2*B25+B24))</f>
        <v>20.68</v>
      </c>
      <c r="K19" s="5">
        <f>B24</f>
        <v>0.15</v>
      </c>
      <c r="L19" s="5">
        <f t="shared" si="8"/>
        <v>3.1019999999999999</v>
      </c>
      <c r="M19" s="2" t="str">
        <f t="shared" si="1"/>
        <v>MC</v>
      </c>
      <c r="N19" s="6">
        <f t="shared" si="2"/>
        <v>47.63</v>
      </c>
      <c r="O19" s="7">
        <f t="shared" si="5"/>
        <v>147.74825999999999</v>
      </c>
      <c r="P19" s="13">
        <f t="shared" si="6"/>
        <v>5.5704111425541672E-2</v>
      </c>
    </row>
    <row r="20" spans="1:16" x14ac:dyDescent="0.25">
      <c r="A20" s="15" t="s">
        <v>47</v>
      </c>
      <c r="B20" s="27">
        <f>VLOOKUP($B$5,GEOMETRIA,HLOOKUP($A20,CNR!$A$1:$AX$2,2,FALSE),FALSE)</f>
        <v>1</v>
      </c>
      <c r="D20" s="2" t="s">
        <v>52</v>
      </c>
      <c r="E20" s="2" t="str">
        <f>STIMA!E20</f>
        <v>D.01.005.c</v>
      </c>
      <c r="F20" s="3" t="str">
        <f t="shared" si="0"/>
        <v>- Con bitume modificato soft per metro cubo reso e per uno spessore superiore a cm 10</v>
      </c>
      <c r="G20" s="2" t="str">
        <f>STIMA!G20</f>
        <v>CORPO</v>
      </c>
      <c r="H20" s="2" t="str">
        <f>STIMA!H20</f>
        <v>SOVRASTRUTTURA</v>
      </c>
      <c r="I20" s="4">
        <f t="shared" si="7"/>
        <v>1</v>
      </c>
      <c r="J20" s="5">
        <f>IF(B47&gt;0,B6+B48,B6+B8*(2*(MAX(B27,B28))+2*B26+B25))</f>
        <v>20.14</v>
      </c>
      <c r="K20" s="5">
        <f>B25</f>
        <v>0.12</v>
      </c>
      <c r="L20" s="5">
        <f t="shared" si="8"/>
        <v>2.4167999999999998</v>
      </c>
      <c r="M20" s="2" t="str">
        <f t="shared" si="1"/>
        <v>MC</v>
      </c>
      <c r="N20" s="6">
        <f t="shared" si="2"/>
        <v>138.33000000000001</v>
      </c>
      <c r="O20" s="7">
        <f t="shared" si="5"/>
        <v>334.315944</v>
      </c>
      <c r="P20" s="13">
        <f t="shared" si="6"/>
        <v>0.12604393849315823</v>
      </c>
    </row>
    <row r="21" spans="1:16" x14ac:dyDescent="0.25">
      <c r="A21" s="15" t="s">
        <v>48</v>
      </c>
      <c r="B21" s="27">
        <f>VLOOKUP($B$5,GEOMETRIA,HLOOKUP($A21,CNR!$A$1:$AX$2,2,FALSE),FALSE)</f>
        <v>1</v>
      </c>
      <c r="D21" s="2" t="s">
        <v>53</v>
      </c>
      <c r="E21" s="2" t="str">
        <f>STIMA!E21</f>
        <v>D.01.017.e</v>
      </c>
      <c r="F21" s="3" t="str">
        <f t="shared" si="0"/>
        <v>- Con bitume modificato soft per metro cubo reso e per spessore superiore a cm 6</v>
      </c>
      <c r="G21" s="2" t="str">
        <f>STIMA!G21</f>
        <v>CORPO</v>
      </c>
      <c r="H21" s="2" t="str">
        <f>STIMA!H21</f>
        <v>SOVRASTRUTTURA</v>
      </c>
      <c r="I21" s="4">
        <f t="shared" si="7"/>
        <v>1</v>
      </c>
      <c r="J21" s="5">
        <f>IF(B47&gt;0,B6+B48,B6+B8*(2*(MAX(B27,B28))+B26))</f>
        <v>19.78</v>
      </c>
      <c r="K21" s="5">
        <f>B26</f>
        <v>0.06</v>
      </c>
      <c r="L21" s="5">
        <f t="shared" si="8"/>
        <v>1.1868000000000001</v>
      </c>
      <c r="M21" s="2" t="str">
        <f t="shared" si="1"/>
        <v>MC</v>
      </c>
      <c r="N21" s="6">
        <f t="shared" si="2"/>
        <v>152.34</v>
      </c>
      <c r="O21" s="7">
        <f t="shared" si="5"/>
        <v>180.79711200000003</v>
      </c>
      <c r="P21" s="13">
        <f t="shared" si="6"/>
        <v>6.816420357345758E-2</v>
      </c>
    </row>
    <row r="22" spans="1:16" ht="15.75" thickBot="1" x14ac:dyDescent="0.3">
      <c r="A22" s="15" t="s">
        <v>49</v>
      </c>
      <c r="B22" s="27">
        <f>VLOOKUP($B$5,GEOMETRIA,HLOOKUP($A22,CNR!$A$1:$AX$2,2,FALSE),FALSE)</f>
        <v>1</v>
      </c>
      <c r="D22" s="2" t="s">
        <v>54</v>
      </c>
      <c r="E22" s="2" t="str">
        <f>STIMA!E22</f>
        <v>D.01.021.e</v>
      </c>
      <c r="F22" s="3" t="str">
        <f t="shared" si="0"/>
        <v>- Con bitume modificato hard per metro cubo reso e per spessore superiore a cm 3</v>
      </c>
      <c r="G22" s="2" t="str">
        <f>STIMA!G22</f>
        <v>CORPO</v>
      </c>
      <c r="H22" s="2" t="str">
        <f>STIMA!H22</f>
        <v>SOVRASTRUTTURA</v>
      </c>
      <c r="I22" s="4">
        <f t="shared" si="7"/>
        <v>1</v>
      </c>
      <c r="J22" s="5">
        <f>IF(B47&gt;0,B6+B48,B6+B8*B27)</f>
        <v>19.5</v>
      </c>
      <c r="K22" s="5">
        <f>B27</f>
        <v>0</v>
      </c>
      <c r="L22" s="5">
        <f t="shared" si="8"/>
        <v>0</v>
      </c>
      <c r="M22" s="2" t="str">
        <f t="shared" si="1"/>
        <v>MC</v>
      </c>
      <c r="N22" s="6">
        <f t="shared" si="2"/>
        <v>173.44</v>
      </c>
      <c r="O22" s="7">
        <f t="shared" si="5"/>
        <v>0</v>
      </c>
      <c r="P22" s="13">
        <f t="shared" si="6"/>
        <v>0</v>
      </c>
    </row>
    <row r="23" spans="1:16" x14ac:dyDescent="0.25">
      <c r="A23" s="76" t="s">
        <v>50</v>
      </c>
      <c r="B23" s="52">
        <f>VLOOKUP($B$5,GEOMETRIA,HLOOKUP($A23,CNR!$A$1:$AX$2,2,FALSE),FALSE)</f>
        <v>0.3</v>
      </c>
      <c r="D23" s="2" t="s">
        <v>55</v>
      </c>
      <c r="E23" s="2" t="str">
        <f>STIMA!E23</f>
        <v>D.01.036.a</v>
      </c>
      <c r="F23" s="3" t="str">
        <f t="shared" si="0"/>
        <v>- Con bitume modificato hard per uno spessore di cm 4</v>
      </c>
      <c r="G23" s="2" t="str">
        <f>STIMA!G23</f>
        <v>CORPO</v>
      </c>
      <c r="H23" s="2" t="str">
        <f>STIMA!H23</f>
        <v>SOVRASTRUTTURA</v>
      </c>
      <c r="I23" s="4">
        <f t="shared" si="7"/>
        <v>1</v>
      </c>
      <c r="J23" s="5">
        <f>IF(B47&gt;0,B6+B48,B6+B8*B28)</f>
        <v>19.579999999999998</v>
      </c>
      <c r="K23" s="12"/>
      <c r="L23" s="5">
        <f>IF(B28&gt;0,I23*J23,0)</f>
        <v>19.579999999999998</v>
      </c>
      <c r="M23" s="2" t="str">
        <f t="shared" si="1"/>
        <v>MQ</v>
      </c>
      <c r="N23" s="6">
        <f t="shared" si="2"/>
        <v>9.7799999999999994</v>
      </c>
      <c r="O23" s="7">
        <f t="shared" si="5"/>
        <v>191.49239999999998</v>
      </c>
      <c r="P23" s="13">
        <f t="shared" si="6"/>
        <v>7.2196545575185761E-2</v>
      </c>
    </row>
    <row r="24" spans="1:16" x14ac:dyDescent="0.25">
      <c r="A24" s="77" t="s">
        <v>51</v>
      </c>
      <c r="B24" s="54">
        <f>VLOOKUP($B$5,GEOMETRIA,HLOOKUP($A24,CNR!$A$1:$AX$2,2,FALSE),FALSE)</f>
        <v>0.15</v>
      </c>
      <c r="D24" s="2" t="s">
        <v>59</v>
      </c>
      <c r="E24" s="2" t="str">
        <f>STIMA!E24</f>
        <v>D.01.043.a</v>
      </c>
      <c r="F24" s="3" t="str">
        <f t="shared" si="0"/>
        <v>- In emulsione bituminosa non modificata</v>
      </c>
      <c r="G24" s="2" t="str">
        <f>STIMA!G24</f>
        <v>CORPO</v>
      </c>
      <c r="H24" s="2" t="str">
        <f>STIMA!H24</f>
        <v>SOVRASTRUTTURA</v>
      </c>
      <c r="I24" s="4">
        <f t="shared" si="7"/>
        <v>1</v>
      </c>
      <c r="J24" s="5">
        <f>J23</f>
        <v>19.579999999999998</v>
      </c>
      <c r="K24" s="12"/>
      <c r="L24" s="5">
        <f>L23</f>
        <v>19.579999999999998</v>
      </c>
      <c r="M24" s="2" t="str">
        <f t="shared" si="1"/>
        <v>MQ</v>
      </c>
      <c r="N24" s="6">
        <f t="shared" si="2"/>
        <v>0.8</v>
      </c>
      <c r="O24" s="7">
        <f t="shared" si="5"/>
        <v>15.664</v>
      </c>
      <c r="P24" s="13">
        <f t="shared" si="6"/>
        <v>5.9056478998106964E-3</v>
      </c>
    </row>
    <row r="25" spans="1:16" x14ac:dyDescent="0.25">
      <c r="A25" s="77" t="s">
        <v>52</v>
      </c>
      <c r="B25" s="54">
        <f>VLOOKUP($B$5,GEOMETRIA,HLOOKUP($A25,CNR!$A$1:$AX$2,2,FALSE),FALSE)</f>
        <v>0.12</v>
      </c>
      <c r="D25" s="55" t="s">
        <v>87</v>
      </c>
      <c r="E25" s="2" t="str">
        <f>STIMA!E25</f>
        <v>A.02.004.b</v>
      </c>
      <c r="F25" s="3" t="str">
        <f t="shared" si="0"/>
        <v>- Dai depositi dell'amministrazione</v>
      </c>
      <c r="G25" s="2" t="str">
        <f>STIMA!G25</f>
        <v>CORPO</v>
      </c>
      <c r="H25" s="2" t="str">
        <f>STIMA!H25</f>
        <v xml:space="preserve">MOVIMENTI DI MATERIE </v>
      </c>
      <c r="I25" s="4">
        <f t="shared" si="7"/>
        <v>1</v>
      </c>
      <c r="J25" s="5">
        <f>IF(B47&gt;0,ABS(B3)/COS(ATAN(B16))+B10,IF(B3&gt;0,(2*(B3-B29)/COS(ATAN(B16))+((B29+B11)*(B10+(B29+B11)*B16/2)-B29*B29/2)*2/B30+B9*B29/B30+(IF(B3&gt;B19,2*B18,0))+IF(B13&gt;0,((3.14*(B13/2-B6-B15)^2*B3)/B7/B30),0)),((K15+B29-B30)+(K16-B30))*2*+B17+B9*B29/B30+IF(B29-B3&gt;B19,2*B18,0)+2*B10/B30))</f>
        <v>19.396666666666668</v>
      </c>
      <c r="K25" s="5">
        <f>B30</f>
        <v>0.3</v>
      </c>
      <c r="L25" s="5">
        <f>I25*J25*K25</f>
        <v>5.819</v>
      </c>
      <c r="M25" s="2" t="str">
        <f t="shared" si="1"/>
        <v>MC</v>
      </c>
      <c r="N25" s="6">
        <f t="shared" si="2"/>
        <v>4.17</v>
      </c>
      <c r="O25" s="7">
        <f t="shared" si="5"/>
        <v>24.265229999999999</v>
      </c>
      <c r="P25" s="13">
        <f t="shared" si="6"/>
        <v>9.1484872694026758E-3</v>
      </c>
    </row>
    <row r="26" spans="1:16" x14ac:dyDescent="0.25">
      <c r="A26" s="77" t="s">
        <v>53</v>
      </c>
      <c r="B26" s="54">
        <f>VLOOKUP($B$5,GEOMETRIA,HLOOKUP($A26,CNR!$A$1:$AX$2,2,FALSE),FALSE)</f>
        <v>0.06</v>
      </c>
      <c r="D26" s="2" t="s">
        <v>69</v>
      </c>
      <c r="E26" s="2" t="str">
        <f>STIMA!E26</f>
        <v>A.02.007.d</v>
      </c>
      <c r="F26" s="3" t="str">
        <f>IF(E26="","",VLOOKUP(E26,EPU,2,FALSE))</f>
        <v>- Compresa configurazione delle scarpate e profilatura dei cigli</v>
      </c>
      <c r="G26" s="2" t="str">
        <f>STIMA!G26</f>
        <v>CORPO</v>
      </c>
      <c r="H26" s="2" t="str">
        <f>STIMA!H26</f>
        <v xml:space="preserve">MOVIMENTI DI MATERIE </v>
      </c>
      <c r="I26" s="48" t="s">
        <v>85</v>
      </c>
      <c r="J26" s="49"/>
      <c r="K26" s="50"/>
      <c r="L26" s="5">
        <f>L25</f>
        <v>5.819</v>
      </c>
      <c r="M26" s="2" t="str">
        <f t="shared" si="1"/>
        <v>MC</v>
      </c>
      <c r="N26" s="6">
        <f t="shared" si="2"/>
        <v>0.87</v>
      </c>
      <c r="O26" s="7">
        <f t="shared" si="5"/>
        <v>5.0625299999999998</v>
      </c>
      <c r="P26" s="13">
        <f t="shared" si="6"/>
        <v>1.9086772000912057E-3</v>
      </c>
    </row>
    <row r="27" spans="1:16" x14ac:dyDescent="0.25">
      <c r="A27" s="77" t="s">
        <v>54</v>
      </c>
      <c r="B27" s="54">
        <f>VLOOKUP($B$5,GEOMETRIA,HLOOKUP($A27,CNR!$A$1:$AX$2,2,FALSE),FALSE)</f>
        <v>0</v>
      </c>
      <c r="D27" s="55" t="s">
        <v>91</v>
      </c>
      <c r="E27" s="2" t="str">
        <f>STIMA!E27</f>
        <v>F.01.019.1.a</v>
      </c>
      <c r="F27" s="3" t="str">
        <f>IF(E27="","",VLOOKUP(E27,EPU,2,FALSE))</f>
        <v>- Con miscuglio di semi di prato</v>
      </c>
      <c r="G27" s="2" t="str">
        <f>STIMA!G27</f>
        <v>CORPO</v>
      </c>
      <c r="H27" s="2" t="str">
        <f>STIMA!H27</f>
        <v xml:space="preserve">MOVIMENTI DI MATERIE </v>
      </c>
      <c r="I27" s="4">
        <f>$B$7</f>
        <v>1</v>
      </c>
      <c r="J27" s="5">
        <f>IF(B47&gt;0,ABS(B3)/COS(ATAN(B16))+B10,IF(B3&gt;0,(2*(B3-B29)/COS(ATAN(B16))+((B29+B11)*(B10+(B29+B11)*B16/2)-B29*B29/2)*2/B30+B9*B29/B30+(IF(B3&gt;B19,2*B18,0))),((K15+B29-B30)+(K16-B30))*2*+B17+B9*B29/B30+IF(B29-B3&gt;B19,2*B18,0)+2*B10/B30))</f>
        <v>19.396666666666668</v>
      </c>
      <c r="K27" s="20"/>
      <c r="L27" s="5">
        <f t="shared" ref="L27:L34" si="9">I27*J27</f>
        <v>19.396666666666668</v>
      </c>
      <c r="M27" s="2" t="str">
        <f t="shared" si="1"/>
        <v>MQ</v>
      </c>
      <c r="N27" s="6">
        <f t="shared" si="2"/>
        <v>1.26</v>
      </c>
      <c r="O27" s="7">
        <f t="shared" si="5"/>
        <v>24.439800000000002</v>
      </c>
      <c r="P27" s="13">
        <f t="shared" si="6"/>
        <v>9.214303724578236E-3</v>
      </c>
    </row>
    <row r="28" spans="1:16" ht="15.75" thickBot="1" x14ac:dyDescent="0.3">
      <c r="A28" s="77" t="s">
        <v>55</v>
      </c>
      <c r="B28" s="54">
        <f>VLOOKUP($B$5,GEOMETRIA,HLOOKUP($A28,CNR!$A$1:$AX$2,2,FALSE),FALSE)</f>
        <v>0.04</v>
      </c>
      <c r="D28" s="2" t="s">
        <v>61</v>
      </c>
      <c r="E28" s="2" t="str">
        <f>STIMA!E28</f>
        <v>E.05.010.a</v>
      </c>
      <c r="F28" s="3" t="str">
        <f t="shared" si="0"/>
        <v>- Recinzione stradale di sicurezza di H nominale 1.20 m</v>
      </c>
      <c r="G28" s="2" t="str">
        <f>STIMA!G28</f>
        <v>CORPO</v>
      </c>
      <c r="H28" s="2" t="str">
        <f>STIMA!H28</f>
        <v>LAVORI DIVERSI</v>
      </c>
      <c r="I28" s="4">
        <f>IF(B22&gt;0,$B$7,0)</f>
        <v>1</v>
      </c>
      <c r="J28" s="5">
        <v>2</v>
      </c>
      <c r="K28" s="22"/>
      <c r="L28" s="5">
        <f t="shared" si="9"/>
        <v>2</v>
      </c>
      <c r="M28" s="2" t="str">
        <f t="shared" si="1"/>
        <v>ML</v>
      </c>
      <c r="N28" s="6">
        <f t="shared" si="2"/>
        <v>29.86</v>
      </c>
      <c r="O28" s="7">
        <f t="shared" si="5"/>
        <v>59.72</v>
      </c>
      <c r="P28" s="13">
        <f t="shared" si="6"/>
        <v>2.2515659638450893E-2</v>
      </c>
    </row>
    <row r="29" spans="1:16" ht="15.75" thickBot="1" x14ac:dyDescent="0.3">
      <c r="A29" s="78" t="s">
        <v>21</v>
      </c>
      <c r="B29" s="19">
        <f>VLOOKUP($B$5,GEOMETRIA,HLOOKUP($A29,CNR!$A$1:$AX$2,2,FALSE),FALSE)</f>
        <v>0.66999999999999993</v>
      </c>
      <c r="D29" s="55" t="s">
        <v>92</v>
      </c>
      <c r="E29" s="2" t="str">
        <f>STIMA!E29</f>
        <v>G.02.002.a</v>
      </c>
      <c r="F29" s="3" t="str">
        <f t="shared" si="0"/>
        <v>- Bordo laterale</v>
      </c>
      <c r="G29" s="2" t="str">
        <f>STIMA!G29</f>
        <v>CORPO</v>
      </c>
      <c r="H29" s="2" t="str">
        <f>STIMA!H29</f>
        <v xml:space="preserve">BARRIERE DI SICUREZZA </v>
      </c>
      <c r="I29" s="4">
        <f>$B$7+2*B14*(B13/2-B6)</f>
        <v>1</v>
      </c>
      <c r="J29" s="5">
        <f>IF($B$3&lt;1.5,0,B37)</f>
        <v>0</v>
      </c>
      <c r="K29" s="22"/>
      <c r="L29" s="5">
        <f t="shared" si="9"/>
        <v>0</v>
      </c>
      <c r="M29" s="2" t="str">
        <f t="shared" si="1"/>
        <v>ML</v>
      </c>
      <c r="N29" s="6">
        <f t="shared" si="2"/>
        <v>58.29</v>
      </c>
      <c r="O29" s="7">
        <f t="shared" si="5"/>
        <v>0</v>
      </c>
      <c r="P29" s="13">
        <f t="shared" si="6"/>
        <v>0</v>
      </c>
    </row>
    <row r="30" spans="1:16" x14ac:dyDescent="0.25">
      <c r="A30" s="1" t="s">
        <v>86</v>
      </c>
      <c r="B30" s="27">
        <f>VLOOKUP($B$5,GEOMETRIA,HLOOKUP($A30,CNR!$A$1:$AX$2,2,FALSE),FALSE)</f>
        <v>0.3</v>
      </c>
      <c r="D30" s="55" t="s">
        <v>80</v>
      </c>
      <c r="E30" s="2" t="str">
        <f>STIMA!E30</f>
        <v>G.02.003.a</v>
      </c>
      <c r="F30" s="3" t="str">
        <f t="shared" si="0"/>
        <v>- Bordo laterale nastro e paletti o muretto</v>
      </c>
      <c r="G30" s="2" t="str">
        <f>STIMA!G30</f>
        <v>CORPO</v>
      </c>
      <c r="H30" s="2" t="str">
        <f>STIMA!H30</f>
        <v xml:space="preserve">BARRIERE DI SICUREZZA </v>
      </c>
      <c r="I30" s="4">
        <f>$B$7+2*B14*(B13/2-B6)</f>
        <v>1</v>
      </c>
      <c r="J30" s="5">
        <f>IF($B$3&lt;1.5,0,B38)</f>
        <v>0</v>
      </c>
      <c r="K30" s="22"/>
      <c r="L30" s="5">
        <f t="shared" si="9"/>
        <v>0</v>
      </c>
      <c r="M30" s="2" t="str">
        <f t="shared" si="1"/>
        <v>ML</v>
      </c>
      <c r="N30" s="6">
        <f t="shared" si="2"/>
        <v>100.61</v>
      </c>
      <c r="O30" s="7">
        <f t="shared" si="5"/>
        <v>0</v>
      </c>
      <c r="P30" s="13">
        <f t="shared" si="6"/>
        <v>0</v>
      </c>
    </row>
    <row r="31" spans="1:16" x14ac:dyDescent="0.25">
      <c r="A31" s="1" t="s">
        <v>56</v>
      </c>
      <c r="B31" s="27">
        <f>VLOOKUP($B$5,GEOMETRIA,HLOOKUP($A31,CNR!$A$1:$AX$2,2,FALSE),FALSE)</f>
        <v>0.3</v>
      </c>
      <c r="D31" s="55" t="s">
        <v>99</v>
      </c>
      <c r="E31" s="2" t="str">
        <f>STIMA!E31</f>
        <v>G.02.004.a</v>
      </c>
      <c r="F31" s="3" t="str">
        <f t="shared" si="0"/>
        <v>- Bordo laterale nastro e paletti</v>
      </c>
      <c r="G31" s="2" t="str">
        <f>STIMA!G31</f>
        <v>CORPO</v>
      </c>
      <c r="H31" s="2" t="str">
        <f>STIMA!H31</f>
        <v xml:space="preserve">BARRIERE DI SICUREZZA </v>
      </c>
      <c r="I31" s="4">
        <f>$B$7+2*B14*(B13/2-B6)</f>
        <v>1</v>
      </c>
      <c r="J31" s="5">
        <f>IF($B$3&lt;1.5,0,B39)</f>
        <v>0</v>
      </c>
      <c r="K31" s="22"/>
      <c r="L31" s="5">
        <f t="shared" si="9"/>
        <v>0</v>
      </c>
      <c r="M31" s="2" t="str">
        <f t="shared" si="1"/>
        <v>ML</v>
      </c>
      <c r="N31" s="6">
        <f t="shared" si="2"/>
        <v>143.21</v>
      </c>
      <c r="O31" s="7">
        <f t="shared" si="5"/>
        <v>0</v>
      </c>
      <c r="P31" s="13">
        <f t="shared" si="6"/>
        <v>0</v>
      </c>
    </row>
    <row r="32" spans="1:16" x14ac:dyDescent="0.25">
      <c r="A32" s="1" t="s">
        <v>57</v>
      </c>
      <c r="B32" s="27">
        <f>VLOOKUP($B$5,GEOMETRIA,HLOOKUP($A32,CNR!$A$1:$AX$2,2,FALSE),FALSE)</f>
        <v>0.5</v>
      </c>
      <c r="D32" s="55" t="s">
        <v>100</v>
      </c>
      <c r="E32" s="2" t="str">
        <f>STIMA!E32</f>
        <v>G.02.005.b</v>
      </c>
      <c r="F32" s="3" t="str">
        <f t="shared" si="0"/>
        <v>- Bordo ponte nastro e paletti</v>
      </c>
      <c r="G32" s="2" t="str">
        <f>STIMA!G32</f>
        <v>CORPO</v>
      </c>
      <c r="H32" s="2" t="str">
        <f>STIMA!H32</f>
        <v xml:space="preserve">BARRIERE DI SICUREZZA </v>
      </c>
      <c r="I32" s="4">
        <f>$B$7+2*B14*(B13/2-B6)</f>
        <v>1</v>
      </c>
      <c r="J32" s="5">
        <f>IF($B$3&lt;1.5,0,B40)</f>
        <v>0</v>
      </c>
      <c r="K32" s="22"/>
      <c r="L32" s="5">
        <f t="shared" si="9"/>
        <v>0</v>
      </c>
      <c r="M32" s="2" t="str">
        <f t="shared" si="1"/>
        <v>ML</v>
      </c>
      <c r="N32" s="6">
        <f t="shared" si="2"/>
        <v>247.55</v>
      </c>
      <c r="O32" s="7">
        <f t="shared" si="5"/>
        <v>0</v>
      </c>
      <c r="P32" s="13">
        <f t="shared" si="6"/>
        <v>0</v>
      </c>
    </row>
    <row r="33" spans="1:17" x14ac:dyDescent="0.25">
      <c r="A33" s="1" t="s">
        <v>58</v>
      </c>
      <c r="B33" s="27">
        <f>VLOOKUP($B$5,GEOMETRIA,HLOOKUP($A33,CNR!$A$1:$AX$2,2,FALSE),FALSE)</f>
        <v>1</v>
      </c>
      <c r="D33" s="55" t="s">
        <v>101</v>
      </c>
      <c r="E33" s="2" t="str">
        <f>STIMA!E33</f>
        <v>G.02.005.a</v>
      </c>
      <c r="F33" s="3" t="str">
        <f t="shared" si="0"/>
        <v>- Spartitraffico monofilare</v>
      </c>
      <c r="G33" s="2" t="str">
        <f>STIMA!G33</f>
        <v>CORPO</v>
      </c>
      <c r="H33" s="2" t="str">
        <f>STIMA!H33</f>
        <v xml:space="preserve">BARRIERE DI SICUREZZA </v>
      </c>
      <c r="I33" s="4">
        <f>$B$7</f>
        <v>1</v>
      </c>
      <c r="J33" s="5">
        <f t="shared" ref="J33:J38" si="10">B41</f>
        <v>0</v>
      </c>
      <c r="K33" s="22"/>
      <c r="L33" s="5">
        <f t="shared" si="9"/>
        <v>0</v>
      </c>
      <c r="M33" s="2" t="str">
        <f t="shared" si="1"/>
        <v>ML</v>
      </c>
      <c r="N33" s="6">
        <f t="shared" si="2"/>
        <v>184.14</v>
      </c>
      <c r="O33" s="7">
        <f t="shared" si="5"/>
        <v>0</v>
      </c>
      <c r="P33" s="13">
        <f t="shared" si="6"/>
        <v>0</v>
      </c>
    </row>
    <row r="34" spans="1:17" x14ac:dyDescent="0.25">
      <c r="A34" s="1" t="s">
        <v>93</v>
      </c>
      <c r="B34" s="27">
        <f>VLOOKUP($B$5,GEOMETRIA,HLOOKUP($A34,CNR!$A$1:$AX$2,2,FALSE),FALSE)</f>
        <v>1</v>
      </c>
      <c r="D34" s="55" t="s">
        <v>103</v>
      </c>
      <c r="E34" s="2" t="str">
        <f>STIMA!E34</f>
        <v>G.02.015</v>
      </c>
      <c r="F34" s="3" t="str">
        <f t="shared" si="0"/>
        <v>MURETTO DEVIATORE RIGIDO REDIRETTIVO</v>
      </c>
      <c r="G34" s="2" t="str">
        <f>STIMA!G34</f>
        <v>CORPO</v>
      </c>
      <c r="H34" s="2" t="str">
        <f>STIMA!H34</f>
        <v xml:space="preserve">BARRIERE DI SICUREZZA </v>
      </c>
      <c r="I34" s="4">
        <f>$B$7</f>
        <v>1</v>
      </c>
      <c r="J34" s="5">
        <f t="shared" si="10"/>
        <v>1</v>
      </c>
      <c r="K34" s="22"/>
      <c r="L34" s="5">
        <f t="shared" si="9"/>
        <v>1</v>
      </c>
      <c r="M34" s="2" t="str">
        <f t="shared" si="1"/>
        <v>ML</v>
      </c>
      <c r="N34" s="6">
        <f t="shared" si="2"/>
        <v>104.41</v>
      </c>
      <c r="O34" s="7">
        <f t="shared" si="5"/>
        <v>104.41</v>
      </c>
      <c r="P34" s="13">
        <f t="shared" si="6"/>
        <v>3.9364702325027763E-2</v>
      </c>
    </row>
    <row r="35" spans="1:17" x14ac:dyDescent="0.25">
      <c r="A35" s="1" t="s">
        <v>70</v>
      </c>
      <c r="B35" s="27">
        <f>VLOOKUP($B$5,GEOMETRIA,HLOOKUP($A35,CNR!$A$1:$AX$2,2,FALSE),FALSE)</f>
        <v>1</v>
      </c>
      <c r="D35" s="55" t="s">
        <v>111</v>
      </c>
      <c r="E35" s="2" t="str">
        <f>STIMA!E35</f>
        <v>G.01.075</v>
      </c>
      <c r="F35" s="3" t="str">
        <f t="shared" si="0"/>
        <v>FORNITURA E POSA IN OPERA DI PARAPETTO SERIE PESANTE CON TUBI PASSANTI E PANNELLI MODULARI</v>
      </c>
      <c r="G35" s="2">
        <f>STIMA!G35</f>
        <v>0</v>
      </c>
      <c r="H35" s="2" t="str">
        <f>STIMA!H35</f>
        <v>LAVORI DIVERSI</v>
      </c>
      <c r="I35" s="4">
        <f>IF(B3&gt;0,$B$7,0)</f>
        <v>0</v>
      </c>
      <c r="J35" s="5">
        <f t="shared" si="10"/>
        <v>0</v>
      </c>
      <c r="K35" s="22"/>
      <c r="L35" s="5">
        <f>I35*J35</f>
        <v>0</v>
      </c>
      <c r="M35" s="2" t="str">
        <f t="shared" si="1"/>
        <v>ML</v>
      </c>
      <c r="N35" s="6">
        <f t="shared" si="2"/>
        <v>121.81</v>
      </c>
      <c r="O35" s="7">
        <f t="shared" si="5"/>
        <v>0</v>
      </c>
      <c r="P35" s="13">
        <f t="shared" si="6"/>
        <v>0</v>
      </c>
    </row>
    <row r="36" spans="1:17" x14ac:dyDescent="0.25">
      <c r="A36" s="1" t="s">
        <v>82</v>
      </c>
      <c r="B36" s="27">
        <f>VLOOKUP($B$5,GEOMETRIA,HLOOKUP($A36,CNR!$A$1:$AX$2,2,FALSE),FALSE)</f>
        <v>25</v>
      </c>
      <c r="D36" s="55" t="s">
        <v>98</v>
      </c>
      <c r="E36" s="2" t="str">
        <f>STIMA!E36</f>
        <v>H.01.003.a</v>
      </c>
      <c r="F36" s="3" t="str">
        <f t="shared" si="0"/>
        <v>- Per strisce continue e discontinue da centimetri 12</v>
      </c>
      <c r="G36" s="2" t="str">
        <f>STIMA!G36</f>
        <v>CORPO</v>
      </c>
      <c r="H36" s="2" t="str">
        <f>STIMA!H36</f>
        <v xml:space="preserve">SEGNALETICA ORIZZONTALE </v>
      </c>
      <c r="I36" s="4">
        <f>$B$7</f>
        <v>1</v>
      </c>
      <c r="J36" s="5">
        <f t="shared" si="10"/>
        <v>0</v>
      </c>
      <c r="K36" s="22"/>
      <c r="L36" s="5">
        <f>I36*J36</f>
        <v>0</v>
      </c>
      <c r="M36" s="2" t="str">
        <f t="shared" si="1"/>
        <v>ML</v>
      </c>
      <c r="N36" s="6">
        <f t="shared" si="2"/>
        <v>0.5</v>
      </c>
      <c r="O36" s="7">
        <f t="shared" ref="O36:O47" si="11">L36*N36</f>
        <v>0</v>
      </c>
      <c r="P36" s="13">
        <f t="shared" si="6"/>
        <v>0</v>
      </c>
    </row>
    <row r="37" spans="1:17" x14ac:dyDescent="0.25">
      <c r="A37" s="23" t="s">
        <v>92</v>
      </c>
      <c r="B37" s="27">
        <f>VLOOKUP($B$5,GEOMETRIA,HLOOKUP($A37,CNR!$A$1:$AX$2,2,FALSE),FALSE)</f>
        <v>0</v>
      </c>
      <c r="D37" s="2" t="s">
        <v>66</v>
      </c>
      <c r="E37" s="2" t="str">
        <f>STIMA!E37</f>
        <v>H.01.003.b</v>
      </c>
      <c r="F37" s="3" t="str">
        <f t="shared" si="0"/>
        <v>- Per strisce continue e discontinue da centimetri 15</v>
      </c>
      <c r="G37" s="2" t="str">
        <f>STIMA!G37</f>
        <v>CORPO</v>
      </c>
      <c r="H37" s="2" t="str">
        <f>STIMA!H37</f>
        <v xml:space="preserve">SEGNALETICA ORIZZONTALE </v>
      </c>
      <c r="I37" s="4">
        <f>$B$7</f>
        <v>1</v>
      </c>
      <c r="J37" s="5">
        <f t="shared" si="10"/>
        <v>2</v>
      </c>
      <c r="K37" s="22"/>
      <c r="L37" s="5">
        <f>I37*J37</f>
        <v>2</v>
      </c>
      <c r="M37" s="2" t="str">
        <f t="shared" si="1"/>
        <v>ML</v>
      </c>
      <c r="N37" s="6">
        <f t="shared" si="2"/>
        <v>0.55000000000000004</v>
      </c>
      <c r="O37" s="7">
        <f t="shared" si="11"/>
        <v>1.1000000000000001</v>
      </c>
      <c r="P37" s="13">
        <f t="shared" si="6"/>
        <v>4.1472246487434672E-4</v>
      </c>
    </row>
    <row r="38" spans="1:17" x14ac:dyDescent="0.25">
      <c r="A38" s="23" t="s">
        <v>80</v>
      </c>
      <c r="B38" s="27">
        <f>VLOOKUP($B$5,GEOMETRIA,HLOOKUP($A38,CNR!$A$1:$AX$2,2,FALSE),FALSE)</f>
        <v>0</v>
      </c>
      <c r="D38" s="2" t="s">
        <v>65</v>
      </c>
      <c r="E38" s="2" t="str">
        <f>STIMA!E38</f>
        <v>H.01.003.c</v>
      </c>
      <c r="F38" s="3" t="str">
        <f t="shared" si="0"/>
        <v>- Per strisce continue e discontinue da centimetri 25</v>
      </c>
      <c r="G38" s="2" t="str">
        <f>STIMA!G38</f>
        <v>CORPO</v>
      </c>
      <c r="H38" s="2" t="str">
        <f>STIMA!H38</f>
        <v xml:space="preserve">SEGNALETICA ORIZZONTALE </v>
      </c>
      <c r="I38" s="4">
        <f>$B$7</f>
        <v>1</v>
      </c>
      <c r="J38" s="5">
        <f t="shared" si="10"/>
        <v>4</v>
      </c>
      <c r="K38" s="22"/>
      <c r="L38" s="5">
        <f>I38*J38</f>
        <v>4</v>
      </c>
      <c r="M38" s="2" t="str">
        <f t="shared" si="1"/>
        <v>ML</v>
      </c>
      <c r="N38" s="6">
        <f t="shared" si="2"/>
        <v>0.71</v>
      </c>
      <c r="O38" s="7">
        <f t="shared" si="11"/>
        <v>2.84</v>
      </c>
      <c r="P38" s="13">
        <f t="shared" si="6"/>
        <v>1.0707380002210405E-3</v>
      </c>
    </row>
    <row r="39" spans="1:17" x14ac:dyDescent="0.25">
      <c r="A39" s="23" t="s">
        <v>99</v>
      </c>
      <c r="B39" s="27">
        <f>VLOOKUP($B$5,GEOMETRIA,HLOOKUP($A39,CNR!$A$1:$AX$2,2,FALSE),FALSE)</f>
        <v>2</v>
      </c>
      <c r="D39" s="2" t="s">
        <v>62</v>
      </c>
      <c r="E39" s="2" t="str">
        <f>STIMA!E39</f>
        <v>I.02.001.a</v>
      </c>
      <c r="F39" s="3" t="str">
        <f t="shared" si="0"/>
        <v>- Di cm 50X50X20</v>
      </c>
      <c r="G39" s="2" t="str">
        <f>STIMA!G39</f>
        <v>CORPO</v>
      </c>
      <c r="H39" s="2" t="str">
        <f>STIMA!H39</f>
        <v>LAVORI DIVERSI</v>
      </c>
      <c r="I39" s="4">
        <f>$B$7</f>
        <v>1</v>
      </c>
      <c r="J39" s="5">
        <f>IF(AND(B36&gt;0,B3&gt;0),((B3+B11)/COS(ATAN(B16))*2+(IF(B3&gt;B19,2*B18,0))+2*B10+2*B20)/B36,0)</f>
        <v>0</v>
      </c>
      <c r="K39" s="22"/>
      <c r="L39" s="5">
        <f>I39*J39</f>
        <v>0</v>
      </c>
      <c r="M39" s="2" t="str">
        <f t="shared" si="1"/>
        <v>ML</v>
      </c>
      <c r="N39" s="6">
        <f t="shared" si="2"/>
        <v>19.73</v>
      </c>
      <c r="O39" s="7">
        <f t="shared" si="11"/>
        <v>0</v>
      </c>
      <c r="P39" s="13">
        <f t="shared" si="6"/>
        <v>0</v>
      </c>
    </row>
    <row r="40" spans="1:17" x14ac:dyDescent="0.25">
      <c r="A40" s="23" t="s">
        <v>100</v>
      </c>
      <c r="B40" s="27">
        <f>VLOOKUP($B$5,GEOMETRIA,HLOOKUP($A40,CNR!$A$1:$AX$2,2,FALSE),FALSE)</f>
        <v>0</v>
      </c>
      <c r="D40" s="55" t="s">
        <v>112</v>
      </c>
      <c r="E40" s="2" t="str">
        <f>STIMA!E40</f>
        <v>E.02.010.a</v>
      </c>
      <c r="F40" s="3" t="str">
        <f t="shared" si="0"/>
        <v>- Sezione di cm 15 x 25</v>
      </c>
      <c r="G40" s="2" t="str">
        <f>STIMA!G40</f>
        <v>CORPO</v>
      </c>
      <c r="H40" s="2" t="str">
        <f>STIMA!H40</f>
        <v>LAVORI DIVERSI</v>
      </c>
      <c r="I40" s="4">
        <f>IF(B13&gt;0,(B13/2-B6)*6.28+B14*2*B13/2,0)</f>
        <v>0</v>
      </c>
      <c r="J40" s="5"/>
      <c r="K40" s="22"/>
      <c r="L40" s="5">
        <f>I40</f>
        <v>0</v>
      </c>
      <c r="M40" s="2" t="str">
        <f t="shared" si="1"/>
        <v>ML</v>
      </c>
      <c r="N40" s="6">
        <f t="shared" si="2"/>
        <v>16.28</v>
      </c>
      <c r="O40" s="7">
        <f t="shared" si="11"/>
        <v>0</v>
      </c>
      <c r="P40" s="13">
        <f t="shared" si="6"/>
        <v>0</v>
      </c>
      <c r="Q40" s="57"/>
    </row>
    <row r="41" spans="1:17" x14ac:dyDescent="0.25">
      <c r="A41" s="23" t="s">
        <v>101</v>
      </c>
      <c r="B41" s="27">
        <f>VLOOKUP($B$5,GEOMETRIA,HLOOKUP($A41,CNR!$A$1:$AX$2,2,FALSE),FALSE)</f>
        <v>0</v>
      </c>
      <c r="D41" s="58" t="s">
        <v>107</v>
      </c>
      <c r="E41" s="2" t="str">
        <f>STIMA!E41</f>
        <v>E.02.035.b</v>
      </c>
      <c r="F41" s="3" t="str">
        <f t="shared" si="0"/>
        <v>- In letto di sabbia e cemento, dimensioni 10x10x12 cm</v>
      </c>
      <c r="G41" s="2" t="str">
        <f>STIMA!G41</f>
        <v>CORPO</v>
      </c>
      <c r="H41" s="2" t="str">
        <f>STIMA!H41</f>
        <v>LAVORI DIVERSI</v>
      </c>
      <c r="I41" s="4">
        <f>IF(B13&gt;0,(B13/2-B6-B15/2)*6.28,0)</f>
        <v>0</v>
      </c>
      <c r="J41" s="5">
        <f>IF(B13&gt;0,B15,0)</f>
        <v>0</v>
      </c>
      <c r="K41" s="22"/>
      <c r="L41" s="5">
        <f>I41*J41</f>
        <v>0</v>
      </c>
      <c r="M41" s="2" t="str">
        <f t="shared" si="1"/>
        <v>MQ</v>
      </c>
      <c r="N41" s="6">
        <f t="shared" si="2"/>
        <v>93.51</v>
      </c>
      <c r="O41" s="7">
        <f t="shared" si="11"/>
        <v>0</v>
      </c>
      <c r="P41" s="13">
        <f t="shared" si="6"/>
        <v>0</v>
      </c>
      <c r="Q41" s="57"/>
    </row>
    <row r="42" spans="1:17" x14ac:dyDescent="0.25">
      <c r="A42" s="23" t="s">
        <v>103</v>
      </c>
      <c r="B42" s="27">
        <f>VLOOKUP($B$5,GEOMETRIA,HLOOKUP($A42,CNR!$A$1:$AX$2,2,FALSE),FALSE)</f>
        <v>1</v>
      </c>
      <c r="D42" s="59" t="s">
        <v>63</v>
      </c>
      <c r="E42" s="2" t="str">
        <f>STIMA!E42</f>
        <v>E.02.025.a</v>
      </c>
      <c r="F42" s="3" t="str">
        <f t="shared" si="0"/>
        <v>- Dimensioni 30/35 x 50 x 200 cm</v>
      </c>
      <c r="G42" s="2" t="str">
        <f>STIMA!G42</f>
        <v>CORPO</v>
      </c>
      <c r="H42" s="2" t="str">
        <f>STIMA!H42</f>
        <v>LAVORI DIVERSI</v>
      </c>
      <c r="I42" s="4">
        <f>$B$7</f>
        <v>1</v>
      </c>
      <c r="J42" s="5">
        <f>IF(B3&gt;0,0,2)</f>
        <v>2</v>
      </c>
      <c r="K42" s="22"/>
      <c r="L42" s="5">
        <f>I42*J42</f>
        <v>2</v>
      </c>
      <c r="M42" s="2" t="str">
        <f t="shared" si="1"/>
        <v>ML</v>
      </c>
      <c r="N42" s="6">
        <f t="shared" si="2"/>
        <v>60.72</v>
      </c>
      <c r="O42" s="7">
        <f t="shared" si="11"/>
        <v>121.44</v>
      </c>
      <c r="P42" s="13">
        <f t="shared" si="6"/>
        <v>4.5785360122127874E-2</v>
      </c>
      <c r="Q42" s="57"/>
    </row>
    <row r="43" spans="1:17" x14ac:dyDescent="0.25">
      <c r="A43" s="23" t="s">
        <v>111</v>
      </c>
      <c r="B43" s="27">
        <f>VLOOKUP($B$5,GEOMETRIA,HLOOKUP($A43,CNR!$A$1:$AX$2,2,FALSE),FALSE)</f>
        <v>0</v>
      </c>
      <c r="D43" s="58" t="s">
        <v>106</v>
      </c>
      <c r="E43" s="2" t="str">
        <f>STIMA!E43</f>
        <v>E.02.020.b</v>
      </c>
      <c r="F43" s="3" t="str">
        <f t="shared" si="0"/>
        <v>- a sezione trapezoidale, dimensioni 50X40X25h</v>
      </c>
      <c r="G43" s="2" t="str">
        <f>STIMA!G43</f>
        <v>CORPO</v>
      </c>
      <c r="H43" s="2" t="str">
        <f>STIMA!H43</f>
        <v>LAVORI DIVERSI</v>
      </c>
      <c r="I43" s="4">
        <f>IF(B12&gt;0,$B$7,0)</f>
        <v>0</v>
      </c>
      <c r="J43" s="5">
        <f>IF(B12&gt;0,2,0)</f>
        <v>0</v>
      </c>
      <c r="K43" s="22"/>
      <c r="L43" s="5">
        <f>I43*J43</f>
        <v>0</v>
      </c>
      <c r="M43" s="2" t="str">
        <f t="shared" si="1"/>
        <v>ML</v>
      </c>
      <c r="N43" s="6">
        <f t="shared" si="2"/>
        <v>43.25</v>
      </c>
      <c r="O43" s="7">
        <f t="shared" si="11"/>
        <v>0</v>
      </c>
      <c r="P43" s="13">
        <f t="shared" si="6"/>
        <v>0</v>
      </c>
    </row>
    <row r="44" spans="1:17" x14ac:dyDescent="0.25">
      <c r="A44" s="23" t="s">
        <v>98</v>
      </c>
      <c r="B44" s="27">
        <f>VLOOKUP($B$5,GEOMETRIA,HLOOKUP($A44,CNR!$A$1:$AX$2,2,FALSE),FALSE)</f>
        <v>0</v>
      </c>
      <c r="D44" s="58" t="s">
        <v>113</v>
      </c>
      <c r="E44" s="2" t="str">
        <f>STIMA!E44</f>
        <v>B.03.035.b</v>
      </c>
      <c r="F44" s="3" t="str">
        <f t="shared" si="0"/>
        <v>- Classe di resistenza C28/35 (RCK&gt;=35 N/mmq)</v>
      </c>
      <c r="G44" s="2" t="str">
        <f>STIMA!G44</f>
        <v>CORPO</v>
      </c>
      <c r="H44" s="2" t="str">
        <f>STIMA!H44</f>
        <v>OPERE IN CLS (ESCLUSE FONDAZIONI INDIRETTE)</v>
      </c>
      <c r="I44" s="4">
        <f>IF(B12&gt;0,$B$7,0)</f>
        <v>0</v>
      </c>
      <c r="J44" s="5">
        <f>B12</f>
        <v>0</v>
      </c>
      <c r="K44" s="60">
        <f>IF(B12&gt;0,0.3,0)</f>
        <v>0</v>
      </c>
      <c r="L44" s="5">
        <f>I44*J44*K44</f>
        <v>0</v>
      </c>
      <c r="M44" s="2" t="str">
        <f t="shared" si="1"/>
        <v>MC</v>
      </c>
      <c r="N44" s="6">
        <f t="shared" si="2"/>
        <v>130.61000000000001</v>
      </c>
      <c r="O44" s="7">
        <f t="shared" si="11"/>
        <v>0</v>
      </c>
      <c r="P44" s="13">
        <f t="shared" si="6"/>
        <v>0</v>
      </c>
    </row>
    <row r="45" spans="1:17" x14ac:dyDescent="0.25">
      <c r="A45" s="23" t="s">
        <v>66</v>
      </c>
      <c r="B45" s="27">
        <f>VLOOKUP($B$5,GEOMETRIA,HLOOKUP($A45,CNR!$A$1:$AX$2,2,FALSE),FALSE)</f>
        <v>2</v>
      </c>
      <c r="D45" s="58" t="s">
        <v>114</v>
      </c>
      <c r="E45" s="2" t="str">
        <f>STIMA!E45</f>
        <v>B.05.030</v>
      </c>
      <c r="F45" s="3" t="str">
        <f t="shared" si="0"/>
        <v>ACCIAI E STRUTTURE IN ACCIAIO - IN BARRE TONDE B450C BARRE AD ADERENZA MIGLIORATA</v>
      </c>
      <c r="G45" s="2" t="str">
        <f>STIMA!G45</f>
        <v>CORPO</v>
      </c>
      <c r="H45" s="2" t="str">
        <f>STIMA!H45</f>
        <v>OPERE IN CLS (ESCLUSE FONDAZIONI INDIRETTE)</v>
      </c>
      <c r="I45" s="48" t="s">
        <v>85</v>
      </c>
      <c r="J45" s="50"/>
      <c r="K45" s="60">
        <f>IF(B12&gt;0,50,0)</f>
        <v>0</v>
      </c>
      <c r="L45" s="5">
        <f>L44*K45</f>
        <v>0</v>
      </c>
      <c r="M45" s="2" t="str">
        <f t="shared" si="1"/>
        <v>kG</v>
      </c>
      <c r="N45" s="6">
        <f t="shared" si="2"/>
        <v>1.26</v>
      </c>
      <c r="O45" s="7">
        <f t="shared" si="11"/>
        <v>0</v>
      </c>
      <c r="P45" s="13">
        <f t="shared" si="6"/>
        <v>0</v>
      </c>
    </row>
    <row r="46" spans="1:17" x14ac:dyDescent="0.25">
      <c r="A46" s="26" t="s">
        <v>65</v>
      </c>
      <c r="B46" s="27">
        <f>VLOOKUP($B$5,GEOMETRIA,HLOOKUP($A46,CNR!$A$1:$AX$2,2,FALSE),FALSE)</f>
        <v>4</v>
      </c>
      <c r="D46" s="58" t="s">
        <v>115</v>
      </c>
      <c r="E46" s="2" t="str">
        <f>STIMA!E46</f>
        <v>B.04.001</v>
      </c>
      <c r="F46" s="3" t="str">
        <f t="shared" si="0"/>
        <v>CASSEFORME PIANE ORIZZONTALI O VERTICALI PER CONGLOMERATI CEMENTIZI</v>
      </c>
      <c r="G46" s="2" t="str">
        <f>STIMA!G46</f>
        <v>CORPO</v>
      </c>
      <c r="H46" s="2" t="str">
        <f>STIMA!H46</f>
        <v>OPERE IN CLS (ESCLUSE FONDAZIONI INDIRETTE)</v>
      </c>
      <c r="I46" s="4">
        <f>IF(B12&gt;0,$B$7,0)</f>
        <v>0</v>
      </c>
      <c r="J46" s="5">
        <f>IF(B12&gt;0,2*0.3,0)</f>
        <v>0</v>
      </c>
      <c r="K46" s="22"/>
      <c r="L46" s="5">
        <f>I46*J46</f>
        <v>0</v>
      </c>
      <c r="M46" s="2" t="str">
        <f t="shared" si="1"/>
        <v>MQ</v>
      </c>
      <c r="N46" s="6">
        <f t="shared" si="2"/>
        <v>28.88</v>
      </c>
      <c r="O46" s="7">
        <f t="shared" si="11"/>
        <v>0</v>
      </c>
      <c r="P46" s="13">
        <f t="shared" si="6"/>
        <v>0</v>
      </c>
    </row>
    <row r="47" spans="1:17" x14ac:dyDescent="0.25">
      <c r="A47" s="1" t="s">
        <v>124</v>
      </c>
      <c r="B47" s="27">
        <f>VLOOKUP($B$5,GEOMETRIA,HLOOKUP($A47,CNR!$A$1:$AX$2,2,FALSE),FALSE)</f>
        <v>0</v>
      </c>
      <c r="D47" s="2" t="s">
        <v>70</v>
      </c>
      <c r="E47" s="2"/>
      <c r="F47" s="3" t="str">
        <f t="shared" si="0"/>
        <v/>
      </c>
      <c r="G47" s="2"/>
      <c r="H47" s="2"/>
      <c r="I47" s="4">
        <f>IF(B35=1,$B$7,0)</f>
        <v>1</v>
      </c>
      <c r="J47" s="5">
        <f>IF(B3&gt;0,(2*B10+B6+2*B12+B15+((B3+B11)*B16)*2+(IF(B3&gt;B19,2*B18,0))+2*B20+6*B21+2*B22+B9),B6+2*B10+2*B12+B15+(K15+K16)*2*B17+IF(B29-B3&gt;B19,2*B18,0)+2*B20+6*B21+2*B22+B9)</f>
        <v>39.840000000000003</v>
      </c>
      <c r="K47" s="12"/>
      <c r="L47" s="5">
        <f>I47*J47</f>
        <v>39.840000000000003</v>
      </c>
      <c r="M47" s="2" t="s">
        <v>35</v>
      </c>
      <c r="N47" s="6">
        <v>15</v>
      </c>
      <c r="O47" s="7">
        <f t="shared" si="11"/>
        <v>597.6</v>
      </c>
      <c r="P47" s="13">
        <f t="shared" si="6"/>
        <v>0.22530740455355416</v>
      </c>
    </row>
    <row r="48" spans="1:17" x14ac:dyDescent="0.25">
      <c r="A48" s="1" t="s">
        <v>150</v>
      </c>
      <c r="B48" s="27">
        <f>VLOOKUP($B$5,GEOMETRIA,HLOOKUP($A48,CNR!$A$1:$AX$2,2,FALSE),FALSE)</f>
        <v>0</v>
      </c>
      <c r="D48" s="58" t="s">
        <v>126</v>
      </c>
      <c r="E48" s="2" t="str">
        <f>STIMA!E48</f>
        <v>G.02.025.b</v>
      </c>
      <c r="F48" s="3" t="str">
        <f>IF(E48="","",VLOOKUP(E48,EPU,2,FALSE))</f>
        <v>- Laterale</v>
      </c>
      <c r="G48" s="2" t="str">
        <f>STIMA!G48</f>
        <v>CORPO</v>
      </c>
      <c r="H48" s="2" t="str">
        <f>STIMA!H48</f>
        <v xml:space="preserve">BARRIERE DI SICUREZZA </v>
      </c>
      <c r="I48" s="4">
        <f>IF(B49&gt;0,$B$7,0)</f>
        <v>0</v>
      </c>
      <c r="J48" s="5">
        <f>B47</f>
        <v>0</v>
      </c>
      <c r="K48" s="60"/>
      <c r="L48" s="5">
        <f>I48*J48</f>
        <v>0</v>
      </c>
      <c r="M48" s="2" t="str">
        <f>IF(E48="","",VLOOKUP(E48,EPU,3,FALSE))</f>
        <v>ML</v>
      </c>
      <c r="N48" s="6">
        <f>IF(E48="","",VLOOKUP(E48,EPU,4,FALSE))</f>
        <v>10.14</v>
      </c>
      <c r="O48" s="7">
        <f>L48*N48</f>
        <v>0</v>
      </c>
      <c r="P48" s="13">
        <f t="shared" si="6"/>
        <v>0</v>
      </c>
    </row>
    <row r="49" spans="1:16" x14ac:dyDescent="0.25">
      <c r="A49" s="1" t="s">
        <v>126</v>
      </c>
      <c r="B49" s="27">
        <f>VLOOKUP($B$5,GEOMETRIA,HLOOKUP($A49,CNR!$A$1:$AX$2,2,FALSE),FALSE)</f>
        <v>0</v>
      </c>
      <c r="D49" s="58" t="s">
        <v>125</v>
      </c>
      <c r="E49" s="2" t="str">
        <f>STIMA!E49</f>
        <v>A.02.001.e</v>
      </c>
      <c r="F49" s="3" t="str">
        <f>IF(E49="","",VLOOKUP(E49,EPU,2,FALSE))</f>
        <v>- Scarpate per ammorsamento nuovi rilevati</v>
      </c>
      <c r="G49" s="2" t="str">
        <f>STIMA!G49</f>
        <v>MISURA</v>
      </c>
      <c r="H49" s="2" t="str">
        <f>STIMA!H49</f>
        <v>BONIFICHE</v>
      </c>
      <c r="I49" s="4">
        <f>IF(B47&gt;0,$B$7,0)</f>
        <v>0</v>
      </c>
      <c r="J49" s="5">
        <f>IF(B47&gt;0,ABS(B3)/COS(ATAN(B16))*B47,0)</f>
        <v>0</v>
      </c>
      <c r="K49" s="60"/>
      <c r="L49" s="5">
        <f>I49*J49</f>
        <v>0</v>
      </c>
      <c r="M49" s="2" t="str">
        <f>IF(E49="","",VLOOKUP(E49,EPU,3,FALSE))</f>
        <v>MQ</v>
      </c>
      <c r="N49" s="6">
        <f>IF(E49="","",VLOOKUP(E49,EPU,4,FALSE))</f>
        <v>12.87</v>
      </c>
      <c r="O49" s="7">
        <f>L49*N49</f>
        <v>0</v>
      </c>
      <c r="P49" s="13">
        <f t="shared" si="6"/>
        <v>0</v>
      </c>
    </row>
    <row r="50" spans="1:16" x14ac:dyDescent="0.25">
      <c r="D50" s="58" t="s">
        <v>151</v>
      </c>
      <c r="E50" s="2" t="str">
        <f>STIMA!E50</f>
        <v>D.01.060</v>
      </c>
      <c r="F50" s="3" t="str">
        <f>IF(E50="","",VLOOKUP(E50,EPU,2,FALSE))</f>
        <v>TAGLIO DELLA PAVIMENTAZIONE IN CONGLOMERATO BITUMINOSO SU IMPALCATI</v>
      </c>
      <c r="G50" s="2" t="str">
        <f>STIMA!G50</f>
        <v>MISURA</v>
      </c>
      <c r="H50" s="2" t="str">
        <f>STIMA!H50</f>
        <v>DEMOLIZIONI</v>
      </c>
      <c r="I50" s="4">
        <f>IF(B47&gt;0,$B$7,0)</f>
        <v>0</v>
      </c>
      <c r="J50" s="5">
        <f>B47</f>
        <v>0</v>
      </c>
      <c r="K50" s="60"/>
      <c r="L50" s="5">
        <f>I50*J50</f>
        <v>0</v>
      </c>
      <c r="M50" s="2" t="str">
        <f>IF(E50="","",VLOOKUP(E50,EPU,3,FALSE))</f>
        <v>ML</v>
      </c>
      <c r="N50" s="6">
        <f>IF(E50="","",VLOOKUP(E50,EPU,4,FALSE))</f>
        <v>1.63</v>
      </c>
      <c r="O50" s="7">
        <f>L50*N50</f>
        <v>0</v>
      </c>
      <c r="P50" s="13">
        <f t="shared" si="6"/>
        <v>0</v>
      </c>
    </row>
    <row r="51" spans="1:16" x14ac:dyDescent="0.25">
      <c r="D51" s="58" t="s">
        <v>152</v>
      </c>
      <c r="E51" s="2" t="str">
        <f>STIMA!E51</f>
        <v>D.01.065</v>
      </c>
      <c r="F51" s="3" t="str">
        <f>IF(E51="","",VLOOKUP(E51,EPU,2,FALSE))</f>
        <v>SCARIFICA E/O DEMOLIZIONE PAVIMENTAZIONE SU IMPALCATI DI OPERE D'ARTE</v>
      </c>
      <c r="G51" s="2" t="str">
        <f>STIMA!G51</f>
        <v>MISURA</v>
      </c>
      <c r="H51" s="2" t="str">
        <f>STIMA!H51</f>
        <v>DEMOLIZIONI</v>
      </c>
      <c r="I51" s="4">
        <f>IF(B47&gt;0,$B$7,0)</f>
        <v>0</v>
      </c>
      <c r="J51" s="5">
        <f>B48*B47</f>
        <v>0</v>
      </c>
      <c r="K51" s="60">
        <f>B29*100</f>
        <v>67</v>
      </c>
      <c r="L51" s="5">
        <f>I51*J51*K51</f>
        <v>0</v>
      </c>
      <c r="M51" s="2" t="str">
        <f>IF(E51="","",VLOOKUP(E51,EPU,3,FALSE))</f>
        <v>MQxCM</v>
      </c>
      <c r="N51" s="6">
        <f>IF(E51="","",VLOOKUP(E51,EPU,4,FALSE))</f>
        <v>0.55000000000000004</v>
      </c>
      <c r="O51" s="7">
        <f>L51*N51</f>
        <v>0</v>
      </c>
      <c r="P51" s="13">
        <f t="shared" si="6"/>
        <v>0</v>
      </c>
    </row>
    <row r="52" spans="1:16" x14ac:dyDescent="0.25">
      <c r="D52" s="58" t="s">
        <v>153</v>
      </c>
      <c r="E52" s="2" t="str">
        <f>STIMA!E52</f>
        <v>D.01.052</v>
      </c>
      <c r="F52" s="3" t="str">
        <f>IF(E52="","",VLOOKUP(E52,EPU,2,FALSE))</f>
        <v>FRESATURA DI STRATI DI PAVIMENTAZIONE IN CONGLOMERATO BITUMINOSO</v>
      </c>
      <c r="G52" s="2" t="str">
        <f>STIMA!G52</f>
        <v>MISURA</v>
      </c>
      <c r="H52" s="2" t="str">
        <f>STIMA!H52</f>
        <v>DEMOLIZIONI</v>
      </c>
      <c r="I52" s="4">
        <f>IF(B47&gt;0,$B$7,0)</f>
        <v>0</v>
      </c>
      <c r="J52" s="5">
        <f>B48*B47</f>
        <v>0</v>
      </c>
      <c r="K52" s="60">
        <f>(MAX(B27:B28)+B26)*100</f>
        <v>10</v>
      </c>
      <c r="L52" s="5">
        <f>I52*J52*K52</f>
        <v>0</v>
      </c>
      <c r="M52" s="2" t="str">
        <f>IF(E52="","",VLOOKUP(E52,EPU,3,FALSE))</f>
        <v>MQxCM</v>
      </c>
      <c r="N52" s="6">
        <f>IF(E52="","",VLOOKUP(E52,EPU,4,FALSE))</f>
        <v>0.44</v>
      </c>
      <c r="O52" s="7">
        <f>L52*N52</f>
        <v>0</v>
      </c>
      <c r="P52" s="13">
        <f t="shared" si="6"/>
        <v>0</v>
      </c>
    </row>
    <row r="60" spans="1:16" ht="15.75" thickBot="1" x14ac:dyDescent="0.3"/>
    <row r="61" spans="1:16" ht="16.5" thickBot="1" x14ac:dyDescent="0.3">
      <c r="O61" s="61">
        <f>SUM(O2:O60)</f>
        <v>2652.3762109999993</v>
      </c>
      <c r="P61" s="62">
        <f>SUM(P2:P48)</f>
        <v>1.0000000000000002</v>
      </c>
    </row>
    <row r="62" spans="1:16" x14ac:dyDescent="0.25">
      <c r="P62" s="62">
        <f>MAX(P2:P47)</f>
        <v>0.22530740455355416</v>
      </c>
    </row>
    <row r="63" spans="1:16" x14ac:dyDescent="0.25">
      <c r="P63" s="63">
        <v>0.2</v>
      </c>
    </row>
    <row r="64" spans="1:16" x14ac:dyDescent="0.25">
      <c r="P64" s="63">
        <v>0.05</v>
      </c>
    </row>
    <row r="65533" spans="7:7" x14ac:dyDescent="0.25">
      <c r="G65533" s="64"/>
    </row>
  </sheetData>
  <dataValidations count="4">
    <dataValidation type="list" allowBlank="1" showInputMessage="1" showErrorMessage="1" sqref="B5">
      <formula1>TIPO</formula1>
    </dataValidation>
    <dataValidation type="list" allowBlank="1" showInputMessage="1" showErrorMessage="1" sqref="G65533:G65536 G2:G52">
      <formula1>CM</formula1>
    </dataValidation>
    <dataValidation type="list" allowBlank="1" showInputMessage="1" showErrorMessage="1" sqref="E2:E52">
      <formula1>CODICE</formula1>
    </dataValidation>
    <dataValidation type="list" allowBlank="1" showInputMessage="1" showErrorMessage="1" sqref="H2:H52">
      <formula1>CAT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5533"/>
  <sheetViews>
    <sheetView zoomScale="90" zoomScaleNormal="90" workbookViewId="0">
      <pane ySplit="1" topLeftCell="A2" activePane="bottomLeft" state="frozen"/>
      <selection activeCell="G47" sqref="G47:H47"/>
      <selection pane="bottomLeft" activeCell="O34" sqref="O34:O36"/>
    </sheetView>
  </sheetViews>
  <sheetFormatPr defaultRowHeight="15" x14ac:dyDescent="0.25"/>
  <cols>
    <col min="1" max="1" width="23.5703125" style="1" customWidth="1"/>
    <col min="2" max="2" width="16.28515625" style="1" customWidth="1"/>
    <col min="3" max="3" width="3" style="1" customWidth="1"/>
    <col min="4" max="4" width="26" style="1" customWidth="1"/>
    <col min="5" max="5" width="12.140625" style="1" customWidth="1"/>
    <col min="6" max="7" width="2.5703125" style="1" customWidth="1"/>
    <col min="8" max="8" width="2" style="1" customWidth="1"/>
    <col min="9" max="9" width="6.7109375" style="1" customWidth="1"/>
    <col min="10" max="10" width="7.5703125" style="1" customWidth="1"/>
    <col min="11" max="11" width="6" style="1" customWidth="1"/>
    <col min="12" max="12" width="11" style="1" customWidth="1"/>
    <col min="13" max="13" width="9.140625" style="1" customWidth="1"/>
    <col min="14" max="14" width="10" style="1" customWidth="1"/>
    <col min="15" max="15" width="17.5703125" style="1" customWidth="1"/>
    <col min="16" max="16" width="9.140625" style="1" customWidth="1"/>
    <col min="17" max="17" width="6.28515625" style="1" customWidth="1"/>
    <col min="20" max="21" width="9.140625" style="1"/>
    <col min="22" max="22" width="13.7109375" style="1" customWidth="1"/>
    <col min="23" max="16384" width="9.140625" style="1"/>
  </cols>
  <sheetData>
    <row r="1" spans="1:29" ht="15.75" thickBot="1" x14ac:dyDescent="0.3">
      <c r="A1" s="73"/>
      <c r="B1" s="74"/>
      <c r="D1" s="70" t="s">
        <v>32</v>
      </c>
      <c r="E1" s="70" t="s">
        <v>0</v>
      </c>
      <c r="F1" s="70" t="s">
        <v>1</v>
      </c>
      <c r="G1" s="70" t="s">
        <v>6</v>
      </c>
      <c r="H1" s="70" t="s">
        <v>5</v>
      </c>
      <c r="I1" s="70" t="s">
        <v>2</v>
      </c>
      <c r="J1" s="70" t="s">
        <v>3</v>
      </c>
      <c r="K1" s="70" t="s">
        <v>4</v>
      </c>
      <c r="L1" s="70" t="s">
        <v>40</v>
      </c>
      <c r="M1" s="70" t="s">
        <v>41</v>
      </c>
      <c r="N1" s="70" t="s">
        <v>34</v>
      </c>
      <c r="O1" s="70" t="s">
        <v>42</v>
      </c>
      <c r="P1" s="71" t="s">
        <v>37</v>
      </c>
      <c r="Q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6.5" thickBot="1" x14ac:dyDescent="0.3">
      <c r="A2" s="75" t="s">
        <v>102</v>
      </c>
      <c r="B2" s="10">
        <f>O61</f>
        <v>2511.5662109999998</v>
      </c>
      <c r="D2" s="2" t="s">
        <v>56</v>
      </c>
      <c r="E2" s="2" t="str">
        <f>STIMA!E2</f>
        <v>A.02.001.f</v>
      </c>
      <c r="F2" s="3" t="str">
        <f t="shared" ref="F2:F47" si="0">IF(E2="","",VLOOKUP(E2,EPU,2,FALSE))</f>
        <v>- Dei rilevati con materiale da cava A1/A3 - Profondità cm 30</v>
      </c>
      <c r="G2" s="2" t="str">
        <f>STIMA!G2</f>
        <v>CORPO</v>
      </c>
      <c r="H2" s="2" t="str">
        <f>STIMA!H2</f>
        <v xml:space="preserve">MOVIMENTI DI MATERIE </v>
      </c>
      <c r="I2" s="4">
        <f>$B$7</f>
        <v>1</v>
      </c>
      <c r="J2" s="5">
        <f>IF(B47&gt;0,B6,IF(B3&gt;0,(B6+2*B10+((B3+B11)*B16-B30/COS(ATAN(B16)))*2+(IF(B3&gt;B19,2*B18,0)))+B15+2*B12,0))</f>
        <v>0</v>
      </c>
      <c r="K2" s="22"/>
      <c r="L2" s="5">
        <f>I2*J2</f>
        <v>0</v>
      </c>
      <c r="M2" s="2" t="str">
        <f t="shared" ref="M2:M46" si="1">IF(E2="","",VLOOKUP(E2,EPU,3,FALSE))</f>
        <v>MQ</v>
      </c>
      <c r="N2" s="6">
        <f t="shared" ref="N2:N46" si="2">IF(E2="","",VLOOKUP(E2,EPU,4,FALSE))</f>
        <v>5.82</v>
      </c>
      <c r="O2" s="7">
        <f t="shared" ref="O2:O9" si="3">L2*N2</f>
        <v>0</v>
      </c>
      <c r="P2" s="8">
        <f t="shared" ref="P2:P9" si="4">O2/$O$61</f>
        <v>0</v>
      </c>
    </row>
    <row r="3" spans="1:29" ht="15.75" thickBot="1" x14ac:dyDescent="0.3">
      <c r="A3" s="75" t="s">
        <v>110</v>
      </c>
      <c r="B3" s="14">
        <f>STIMA!V16</f>
        <v>-1</v>
      </c>
      <c r="D3" s="2" t="s">
        <v>74</v>
      </c>
      <c r="E3" s="2" t="str">
        <f>STIMA!E3</f>
        <v>A.02.020.b</v>
      </c>
      <c r="F3" s="3" t="str">
        <f t="shared" si="0"/>
        <v>- Con uso di calce</v>
      </c>
      <c r="G3" s="2" t="str">
        <f>STIMA!G3</f>
        <v>CORPO</v>
      </c>
      <c r="H3" s="2" t="str">
        <f>STIMA!H3</f>
        <v xml:space="preserve">MOVIMENTI DI MATERIE </v>
      </c>
      <c r="I3" s="4">
        <f>IF(B34=1,$B$7,0)</f>
        <v>1</v>
      </c>
      <c r="J3" s="5">
        <f>IF(B47&gt;0,B6,IF(B3&gt;0,(B6+2*B10+((B3+B11)*B16-B30/COS(ATAN(B16)))*2+(IF(B3&gt;B19,2*B18,0)))+B15+B12,B6+2*B10+2*B12+B15))</f>
        <v>22</v>
      </c>
      <c r="K3" s="60">
        <v>0.3</v>
      </c>
      <c r="L3" s="5">
        <f>I3*J3*K3</f>
        <v>6.6</v>
      </c>
      <c r="M3" s="2" t="str">
        <f t="shared" si="1"/>
        <v>MC</v>
      </c>
      <c r="N3" s="6">
        <f t="shared" si="2"/>
        <v>5.9</v>
      </c>
      <c r="O3" s="7">
        <f t="shared" si="3"/>
        <v>38.94</v>
      </c>
      <c r="P3" s="13">
        <f t="shared" si="4"/>
        <v>1.5504269737924101E-2</v>
      </c>
    </row>
    <row r="4" spans="1:29" ht="15.75" thickBot="1" x14ac:dyDescent="0.3">
      <c r="A4" s="75" t="s">
        <v>109</v>
      </c>
      <c r="B4" s="14">
        <v>1</v>
      </c>
      <c r="D4" s="2" t="s">
        <v>71</v>
      </c>
      <c r="E4" s="2" t="str">
        <f>STIMA!E4</f>
        <v>A.01.001</v>
      </c>
      <c r="F4" s="3" t="str">
        <f t="shared" si="0"/>
        <v>SCAVO DI SBANCAMENTO IN MATERIE DI QUALSIASI NATURA</v>
      </c>
      <c r="G4" s="2" t="str">
        <f>STIMA!G4</f>
        <v>MISURA</v>
      </c>
      <c r="H4" s="2" t="str">
        <f>STIMA!H4</f>
        <v>BONIFICHE</v>
      </c>
      <c r="I4" s="4">
        <f>$B$7</f>
        <v>1</v>
      </c>
      <c r="J4" s="5">
        <f>J3</f>
        <v>22</v>
      </c>
      <c r="K4" s="5">
        <f>B32</f>
        <v>0.5</v>
      </c>
      <c r="L4" s="5">
        <f>I4*J4*K4</f>
        <v>11</v>
      </c>
      <c r="M4" s="2" t="str">
        <f t="shared" si="1"/>
        <v>MC</v>
      </c>
      <c r="N4" s="6">
        <f t="shared" si="2"/>
        <v>3.65</v>
      </c>
      <c r="O4" s="7">
        <f t="shared" si="3"/>
        <v>40.15</v>
      </c>
      <c r="P4" s="13">
        <f t="shared" si="4"/>
        <v>1.5986040831475416E-2</v>
      </c>
    </row>
    <row r="5" spans="1:29" ht="15.75" thickBot="1" x14ac:dyDescent="0.3">
      <c r="A5" s="17" t="s">
        <v>90</v>
      </c>
      <c r="B5" s="18" t="str">
        <f>STIMA!$B$5</f>
        <v>B.1</v>
      </c>
      <c r="D5" s="2" t="s">
        <v>72</v>
      </c>
      <c r="E5" s="2" t="str">
        <f>STIMA!E5</f>
        <v>A.02.003</v>
      </c>
      <c r="F5" s="3" t="str">
        <f t="shared" si="0"/>
        <v>FORNITURA MATERIALI PER RILEVATI DA CAVE CON DISTANZA &lt; 5 KM</v>
      </c>
      <c r="G5" s="2" t="str">
        <f>STIMA!G5</f>
        <v>MISURA</v>
      </c>
      <c r="H5" s="2" t="str">
        <f>STIMA!H5</f>
        <v>BONIFICHE</v>
      </c>
      <c r="I5" s="4">
        <f>$B$7</f>
        <v>1</v>
      </c>
      <c r="J5" s="5">
        <f>J4</f>
        <v>22</v>
      </c>
      <c r="K5" s="5">
        <f>K4</f>
        <v>0.5</v>
      </c>
      <c r="L5" s="5">
        <f>I5*J5*K5</f>
        <v>11</v>
      </c>
      <c r="M5" s="2" t="str">
        <f t="shared" si="1"/>
        <v>MC</v>
      </c>
      <c r="N5" s="6">
        <f t="shared" si="2"/>
        <v>15.83</v>
      </c>
      <c r="O5" s="7">
        <f t="shared" si="3"/>
        <v>174.13</v>
      </c>
      <c r="P5" s="13">
        <f t="shared" si="4"/>
        <v>6.9331240099248181E-2</v>
      </c>
    </row>
    <row r="6" spans="1:29" ht="15.75" thickBot="1" x14ac:dyDescent="0.3">
      <c r="A6" s="75" t="s">
        <v>97</v>
      </c>
      <c r="B6" s="19">
        <f>VLOOKUP($B$5,GEOMETRIA,HLOOKUP($A6,CNR!$A$1:$AX$2,2,FALSE),FALSE)</f>
        <v>19.5</v>
      </c>
      <c r="D6" s="2" t="s">
        <v>73</v>
      </c>
      <c r="E6" s="2" t="str">
        <f>STIMA!E6</f>
        <v>A.02.007.a</v>
      </c>
      <c r="F6" s="3" t="str">
        <f t="shared" si="0"/>
        <v>- Appartenenti ai gruppi A1, A2-4, A2-5, A3</v>
      </c>
      <c r="G6" s="2" t="str">
        <f>STIMA!G6</f>
        <v>MISURA</v>
      </c>
      <c r="H6" s="2" t="str">
        <f>STIMA!H6</f>
        <v>BONIFICHE</v>
      </c>
      <c r="I6" s="4">
        <f>$B$7</f>
        <v>1</v>
      </c>
      <c r="J6" s="5">
        <f>J5</f>
        <v>22</v>
      </c>
      <c r="K6" s="5">
        <f>K5</f>
        <v>0.5</v>
      </c>
      <c r="L6" s="5">
        <f>I6*J6*K6</f>
        <v>11</v>
      </c>
      <c r="M6" s="2" t="str">
        <f t="shared" si="1"/>
        <v>MC</v>
      </c>
      <c r="N6" s="6">
        <f t="shared" si="2"/>
        <v>1.7</v>
      </c>
      <c r="O6" s="7">
        <f t="shared" si="3"/>
        <v>18.7</v>
      </c>
      <c r="P6" s="13">
        <f t="shared" si="4"/>
        <v>7.4455532639748512E-3</v>
      </c>
    </row>
    <row r="7" spans="1:29" ht="15.75" thickBot="1" x14ac:dyDescent="0.3">
      <c r="A7" s="75" t="s">
        <v>116</v>
      </c>
      <c r="B7" s="21">
        <f>IF(B13=0,B4,(B13/2-B6/2)*6.28+B14*B13/2*0.75)</f>
        <v>1</v>
      </c>
      <c r="D7" s="2" t="s">
        <v>79</v>
      </c>
      <c r="E7" s="2" t="str">
        <f>STIMA!E7</f>
        <v>A.02.002.a</v>
      </c>
      <c r="F7" s="3" t="str">
        <f t="shared" si="0"/>
        <v>- Su terreni appartenenti ai gruppi A.1, A.2-4, A.2-5, A.3</v>
      </c>
      <c r="G7" s="2" t="str">
        <f>STIMA!G7</f>
        <v>CORPO</v>
      </c>
      <c r="H7" s="2" t="str">
        <f>STIMA!H7</f>
        <v xml:space="preserve">MOVIMENTI DI MATERIE </v>
      </c>
      <c r="I7" s="4">
        <f>$B$7</f>
        <v>1</v>
      </c>
      <c r="J7" s="5">
        <f>J2</f>
        <v>0</v>
      </c>
      <c r="K7" s="20"/>
      <c r="L7" s="5">
        <f>I7*J7</f>
        <v>0</v>
      </c>
      <c r="M7" s="2" t="str">
        <f t="shared" si="1"/>
        <v>MQ</v>
      </c>
      <c r="N7" s="6">
        <f t="shared" si="2"/>
        <v>0.43</v>
      </c>
      <c r="O7" s="7">
        <f t="shared" si="3"/>
        <v>0</v>
      </c>
      <c r="P7" s="13">
        <f t="shared" si="4"/>
        <v>0</v>
      </c>
    </row>
    <row r="8" spans="1:29" x14ac:dyDescent="0.25">
      <c r="A8" s="23" t="s">
        <v>96</v>
      </c>
      <c r="B8" s="24">
        <f>VLOOKUP($B$5,GEOMETRIA,HLOOKUP($A8,CNR!$A$1:$AX$2,2,FALSE),FALSE)</f>
        <v>2</v>
      </c>
      <c r="D8" s="2" t="s">
        <v>78</v>
      </c>
      <c r="E8" s="2" t="str">
        <f>STIMA!E8</f>
        <v>A.02.002.b</v>
      </c>
      <c r="F8" s="3" t="str">
        <f t="shared" si="0"/>
        <v>- Su terreni appartenenti ai gruppi A.4, A.2-6, A.2-7, A.5</v>
      </c>
      <c r="G8" s="2" t="str">
        <f>STIMA!G8</f>
        <v>CORPO</v>
      </c>
      <c r="H8" s="2" t="str">
        <f>STIMA!H8</f>
        <v xml:space="preserve">MOVIMENTI DI MATERIE </v>
      </c>
      <c r="I8" s="4">
        <f>$B$7</f>
        <v>1</v>
      </c>
      <c r="J8" s="5">
        <f>IF(B47&gt;0,B6,IF(B3&gt;0,0,B6+2*B10+2*B12+B15))</f>
        <v>22</v>
      </c>
      <c r="K8" s="22"/>
      <c r="L8" s="5">
        <f>I8*J8</f>
        <v>22</v>
      </c>
      <c r="M8" s="2" t="str">
        <f t="shared" si="1"/>
        <v>MQ</v>
      </c>
      <c r="N8" s="6">
        <f t="shared" si="2"/>
        <v>0.87</v>
      </c>
      <c r="O8" s="7">
        <f t="shared" si="3"/>
        <v>19.14</v>
      </c>
      <c r="P8" s="13">
        <f t="shared" si="4"/>
        <v>7.6207427525389658E-3</v>
      </c>
    </row>
    <row r="9" spans="1:29" x14ac:dyDescent="0.25">
      <c r="A9" s="26" t="s">
        <v>89</v>
      </c>
      <c r="B9" s="27">
        <f>VLOOKUP($B$5,GEOMETRIA,HLOOKUP($A9,CNR!$A$1:$AX$2,2,FALSE),FALSE)</f>
        <v>2.5</v>
      </c>
      <c r="D9" s="2" t="s">
        <v>58</v>
      </c>
      <c r="E9" s="2" t="str">
        <f>STIMA!E9</f>
        <v>E.01.031.b</v>
      </c>
      <c r="F9" s="3" t="str">
        <f t="shared" si="0"/>
        <v>- Resistenza a trazione(*) UNI EN ISO 10319 (kN/m)&gt;35 (kN/m)</v>
      </c>
      <c r="G9" s="2" t="str">
        <f>STIMA!G9</f>
        <v>CORPO</v>
      </c>
      <c r="H9" s="2" t="str">
        <f>STIMA!H9</f>
        <v xml:space="preserve">MOVIMENTI DI MATERIE </v>
      </c>
      <c r="I9" s="4">
        <f>IF(B33=1,$B$7,0)</f>
        <v>1</v>
      </c>
      <c r="J9" s="25">
        <f>IF(B3&gt;0,(B6+2*B10+((B3+B11)*B16-B30/COS(ATAN(B16)))*2+(IF(B3&gt;B19,2*B18,0))+2*(B31+B32+0.5))+2*B12+B15,B6+2*B10+2*B12+B15+2*(B31+B32+0.5))</f>
        <v>24.6</v>
      </c>
      <c r="K9" s="12"/>
      <c r="L9" s="5">
        <f>I9*J9</f>
        <v>24.6</v>
      </c>
      <c r="M9" s="2" t="str">
        <f t="shared" si="1"/>
        <v>MQ</v>
      </c>
      <c r="N9" s="6">
        <f t="shared" si="2"/>
        <v>1.63</v>
      </c>
      <c r="O9" s="7">
        <f t="shared" si="3"/>
        <v>40.097999999999999</v>
      </c>
      <c r="P9" s="13">
        <f t="shared" si="4"/>
        <v>1.5965336619190567E-2</v>
      </c>
    </row>
    <row r="10" spans="1:29" x14ac:dyDescent="0.25">
      <c r="A10" s="15" t="s">
        <v>44</v>
      </c>
      <c r="B10" s="27">
        <f>VLOOKUP($B$5,GEOMETRIA,HLOOKUP($A10,CNR!$A$1:$AX$2,2,FALSE),FALSE)</f>
        <v>1.25</v>
      </c>
      <c r="D10" s="2" t="s">
        <v>68</v>
      </c>
      <c r="E10" s="2"/>
      <c r="F10" s="29" t="str">
        <f t="shared" si="0"/>
        <v/>
      </c>
      <c r="G10" s="2"/>
      <c r="H10" s="2"/>
      <c r="I10" s="4">
        <f>$B$7</f>
        <v>1</v>
      </c>
      <c r="J10" s="5">
        <f>IF(B47&gt;0,B6+B10,IF(B3&gt;0,(B6+2*B10+2*B12+B15+B9+((B29+B11+(B3-B29-(IF((B3-B29)&gt;B19,B19,0)))/2)*B16-B30/COS(ATAN(B16)))*2),0))</f>
        <v>0</v>
      </c>
      <c r="K10" s="5">
        <f>IF(B3&gt;0,(IF(B3-B29&gt;B19,B3-B29-B19,B3-B29)),0)</f>
        <v>0</v>
      </c>
      <c r="L10" s="5">
        <f>I10*J10*K10</f>
        <v>0</v>
      </c>
      <c r="M10" s="28" t="str">
        <f t="shared" si="1"/>
        <v/>
      </c>
      <c r="N10" s="32" t="str">
        <f t="shared" si="2"/>
        <v/>
      </c>
      <c r="O10" s="33"/>
      <c r="P10" s="34"/>
    </row>
    <row r="11" spans="1:29" x14ac:dyDescent="0.25">
      <c r="A11" s="15" t="s">
        <v>81</v>
      </c>
      <c r="B11" s="27">
        <f>VLOOKUP($B$5,GEOMETRIA,HLOOKUP($A11,CNR!$A$1:$AX$2,2,FALSE),FALSE)</f>
        <v>0.1</v>
      </c>
      <c r="D11" s="2" t="s">
        <v>68</v>
      </c>
      <c r="E11" s="2"/>
      <c r="F11" s="36" t="str">
        <f>IF(E11="","",VLOOKUP(E11,EPU,2,FALSE))</f>
        <v/>
      </c>
      <c r="G11" s="2"/>
      <c r="H11" s="2"/>
      <c r="I11" s="4">
        <f>$B$7</f>
        <v>1</v>
      </c>
      <c r="J11" s="25">
        <f>IF(B47&gt;0,B6+B10+B18,IF(B3-B29&gt;B19,(B6+2*B10+2*B12+B15+B9+2*B18+((B3+B11-B19/2)*B16-B30/COS(ATAN(B16)))*2),0))</f>
        <v>0</v>
      </c>
      <c r="K11" s="5">
        <f>IF(B3-B29&gt;B19,B19,0)</f>
        <v>0</v>
      </c>
      <c r="L11" s="5">
        <f>I11*J11*K11</f>
        <v>0</v>
      </c>
      <c r="M11" s="35" t="str">
        <f>IF(E11="","",VLOOKUP(E11,EPU,3,FALSE))</f>
        <v/>
      </c>
      <c r="N11" s="39" t="str">
        <f>IF(E11="","",VLOOKUP(E11,EPU,4,FALSE))</f>
        <v/>
      </c>
      <c r="O11" s="40"/>
      <c r="P11" s="41"/>
    </row>
    <row r="12" spans="1:29" x14ac:dyDescent="0.25">
      <c r="A12" s="26" t="s">
        <v>94</v>
      </c>
      <c r="B12" s="27">
        <f>VLOOKUP($B$5,GEOMETRIA,HLOOKUP($A12,CNR!$A$1:$AX$2,2,FALSE),FALSE)</f>
        <v>0</v>
      </c>
      <c r="D12" s="2" t="s">
        <v>68</v>
      </c>
      <c r="E12" s="2" t="str">
        <f>STIMA!E12</f>
        <v>A.02.003</v>
      </c>
      <c r="F12" s="3" t="str">
        <f>IF(E12="","",VLOOKUP(E12,EPU,2,FALSE))</f>
        <v>FORNITURA MATERIALI PER RILEVATI DA CAVE CON DISTANZA &lt; 5 KM</v>
      </c>
      <c r="G12" s="2" t="str">
        <f>STIMA!G12</f>
        <v>CORPO</v>
      </c>
      <c r="H12" s="2" t="str">
        <f>STIMA!H12</f>
        <v xml:space="preserve">MOVIMENTI DI MATERIE </v>
      </c>
      <c r="I12" s="42" t="s">
        <v>85</v>
      </c>
      <c r="J12" s="43"/>
      <c r="K12" s="44"/>
      <c r="L12" s="5">
        <f>L10+L11</f>
        <v>0</v>
      </c>
      <c r="M12" s="2" t="str">
        <f>IF(E12="","",VLOOKUP(E12,EPU,3,FALSE))</f>
        <v>MC</v>
      </c>
      <c r="N12" s="6">
        <f>IF(E12="","",VLOOKUP(E12,EPU,4,FALSE))</f>
        <v>15.83</v>
      </c>
      <c r="O12" s="7">
        <f>L12*N12</f>
        <v>0</v>
      </c>
      <c r="P12" s="13">
        <f>O12/$O$61</f>
        <v>0</v>
      </c>
    </row>
    <row r="13" spans="1:29" x14ac:dyDescent="0.25">
      <c r="A13" s="23" t="s">
        <v>104</v>
      </c>
      <c r="B13" s="27">
        <f>VLOOKUP($B$5,GEOMETRIA,HLOOKUP($A13,CNR!$A$1:$AX$2,2,FALSE),FALSE)</f>
        <v>0</v>
      </c>
      <c r="D13" s="2" t="s">
        <v>67</v>
      </c>
      <c r="E13" s="2" t="str">
        <f>STIMA!E13</f>
        <v>A.02.007.d</v>
      </c>
      <c r="F13" s="3" t="str">
        <f t="shared" si="0"/>
        <v>- Compresa configurazione delle scarpate e profilatura dei cigli</v>
      </c>
      <c r="G13" s="2" t="str">
        <f>STIMA!G13</f>
        <v>CORPO</v>
      </c>
      <c r="H13" s="2" t="str">
        <f>STIMA!H13</f>
        <v xml:space="preserve">MOVIMENTI DI MATERIE </v>
      </c>
      <c r="I13" s="45" t="s">
        <v>85</v>
      </c>
      <c r="J13" s="46"/>
      <c r="K13" s="47"/>
      <c r="L13" s="5">
        <f>L12</f>
        <v>0</v>
      </c>
      <c r="M13" s="2" t="str">
        <f t="shared" si="1"/>
        <v>MC</v>
      </c>
      <c r="N13" s="6">
        <f t="shared" si="2"/>
        <v>0.87</v>
      </c>
      <c r="O13" s="7">
        <f>L13*N13</f>
        <v>0</v>
      </c>
      <c r="P13" s="13">
        <f>O13/$O$61</f>
        <v>0</v>
      </c>
    </row>
    <row r="14" spans="1:29" x14ac:dyDescent="0.25">
      <c r="A14" s="23" t="s">
        <v>105</v>
      </c>
      <c r="B14" s="27">
        <f>VLOOKUP($B$5,GEOMETRIA,HLOOKUP($A14,CNR!$A$1:$AX$2,2,FALSE),FALSE)</f>
        <v>0</v>
      </c>
      <c r="D14" s="2" t="s">
        <v>60</v>
      </c>
      <c r="E14" s="2" t="str">
        <f>STIMA!E14</f>
        <v>A.01.004</v>
      </c>
      <c r="F14" s="3" t="str">
        <f>IF(E14="","",VLOOKUP(E14,EPU,2,FALSE))</f>
        <v>SCAVO A SEZIONE RISTRETTA PER TRINCEE E BONIFICHE</v>
      </c>
      <c r="G14" s="2" t="str">
        <f>STIMA!G14</f>
        <v>CORPO</v>
      </c>
      <c r="H14" s="2" t="str">
        <f>STIMA!H14</f>
        <v xml:space="preserve">MOVIMENTI DI MATERIE </v>
      </c>
      <c r="I14" s="4">
        <f>$B$7</f>
        <v>1</v>
      </c>
      <c r="J14" s="5">
        <f>2*(B21+B21)</f>
        <v>4</v>
      </c>
      <c r="K14" s="5">
        <f>B21</f>
        <v>1</v>
      </c>
      <c r="L14" s="5">
        <f>I14*J14*K14</f>
        <v>4</v>
      </c>
      <c r="M14" s="2" t="str">
        <f>IF(E14="","",VLOOKUP(E14,EPU,3,FALSE))</f>
        <v>MC</v>
      </c>
      <c r="N14" s="6">
        <f>IF(E14="","",VLOOKUP(E14,EPU,4,FALSE))</f>
        <v>11.13</v>
      </c>
      <c r="O14" s="7">
        <f>L14*N14</f>
        <v>44.52</v>
      </c>
      <c r="P14" s="13">
        <f>O14/$O$61</f>
        <v>1.7725990979259917E-2</v>
      </c>
    </row>
    <row r="15" spans="1:29" x14ac:dyDescent="0.25">
      <c r="A15" s="26" t="s">
        <v>95</v>
      </c>
      <c r="B15" s="27">
        <f>VLOOKUP($B$5,GEOMETRIA,HLOOKUP($A15,CNR!$A$1:$AX$2,2,FALSE),FALSE)</f>
        <v>0</v>
      </c>
      <c r="D15" s="2" t="s">
        <v>64</v>
      </c>
      <c r="E15" s="2"/>
      <c r="F15" s="29"/>
      <c r="G15" s="2"/>
      <c r="H15" s="2"/>
      <c r="I15" s="4">
        <f>$B$7</f>
        <v>1</v>
      </c>
      <c r="J15" s="5">
        <f>IF(B47&gt;0,B6+B10,IF(B3+B29&lt;0,(B6+2*B10+2*B12+B15+B9+K15*B17),0))</f>
        <v>26.17</v>
      </c>
      <c r="K15" s="5">
        <f>IF(B3&lt;0,(IF(B29-B3&gt;B19,-B3+B29-B19,-B3+B29)),0)</f>
        <v>1.67</v>
      </c>
      <c r="L15" s="5">
        <f>I15*J15*K15</f>
        <v>43.703900000000004</v>
      </c>
      <c r="M15" s="28" t="str">
        <f>IF(E15="","",VLOOKUP(E15,EPU,3,FALSE))</f>
        <v/>
      </c>
      <c r="N15" s="32" t="str">
        <f>IF(E15="","",VLOOKUP(E15,EPU,4,FALSE))</f>
        <v/>
      </c>
      <c r="O15" s="33"/>
      <c r="P15" s="34"/>
    </row>
    <row r="16" spans="1:29" x14ac:dyDescent="0.25">
      <c r="A16" s="15" t="s">
        <v>45</v>
      </c>
      <c r="B16" s="27">
        <f>VLOOKUP($B$5,GEOMETRIA,HLOOKUP($A16,CNR!$A$1:$AX$2,2,FALSE),FALSE)</f>
        <v>1.5</v>
      </c>
      <c r="D16" s="2" t="s">
        <v>64</v>
      </c>
      <c r="E16" s="2"/>
      <c r="F16" s="36"/>
      <c r="G16" s="2"/>
      <c r="H16" s="2"/>
      <c r="I16" s="4">
        <f>$B$7</f>
        <v>1</v>
      </c>
      <c r="J16" s="5">
        <f>IF(B47&gt;0,B6+B10+B18,IF(K16&gt;0,(B6+2*B10+2*B12+B15+B9+2*K15*B17+K16*B17)+2*B18,0))</f>
        <v>0</v>
      </c>
      <c r="K16" s="5">
        <f>IF(B3&lt;0,(IF(B29-B3&gt;B19,B19,0)),0)</f>
        <v>0</v>
      </c>
      <c r="L16" s="5">
        <f>I16*J16*K16</f>
        <v>0</v>
      </c>
      <c r="M16" s="35" t="str">
        <f>IF(E16="","",VLOOKUP(E16,EPU,3,FALSE))</f>
        <v/>
      </c>
      <c r="N16" s="39" t="str">
        <f>IF(E16="","",VLOOKUP(E16,EPU,4,FALSE))</f>
        <v/>
      </c>
      <c r="O16" s="40"/>
      <c r="P16" s="41"/>
    </row>
    <row r="17" spans="1:16" x14ac:dyDescent="0.25">
      <c r="A17" s="15" t="s">
        <v>46</v>
      </c>
      <c r="B17" s="27">
        <f>VLOOKUP($B$5,GEOMETRIA,HLOOKUP($A17,CNR!$A$1:$AX$2,2,FALSE),FALSE)</f>
        <v>1</v>
      </c>
      <c r="D17" s="2" t="s">
        <v>64</v>
      </c>
      <c r="E17" s="2" t="str">
        <f>STIMA!E17</f>
        <v>A.01.001</v>
      </c>
      <c r="F17" s="3" t="str">
        <f>IF(E17="","",VLOOKUP(E17,EPU,2,FALSE))</f>
        <v>SCAVO DI SBANCAMENTO IN MATERIE DI QUALSIASI NATURA</v>
      </c>
      <c r="G17" s="2" t="str">
        <f>STIMA!G17</f>
        <v>CORPO</v>
      </c>
      <c r="H17" s="2" t="str">
        <f>STIMA!H17</f>
        <v xml:space="preserve">MOVIMENTI DI MATERIE </v>
      </c>
      <c r="I17" s="48" t="s">
        <v>85</v>
      </c>
      <c r="J17" s="49"/>
      <c r="K17" s="50"/>
      <c r="L17" s="5">
        <f>L15+L16</f>
        <v>43.703900000000004</v>
      </c>
      <c r="M17" s="2" t="str">
        <f>IF(E17="","",VLOOKUP(E17,EPU,3,FALSE))</f>
        <v>MC</v>
      </c>
      <c r="N17" s="6">
        <f>IF(E17="","",VLOOKUP(E17,EPU,4,FALSE))</f>
        <v>3.65</v>
      </c>
      <c r="O17" s="7">
        <f t="shared" ref="O17:O36" si="5">L17*N17</f>
        <v>159.51923500000001</v>
      </c>
      <c r="P17" s="13">
        <f t="shared" ref="P17:P52" si="6">O17/$O$61</f>
        <v>6.3513848172247131E-2</v>
      </c>
    </row>
    <row r="18" spans="1:16" x14ac:dyDescent="0.25">
      <c r="A18" s="23" t="s">
        <v>84</v>
      </c>
      <c r="B18" s="27">
        <f>VLOOKUP($B$5,GEOMETRIA,HLOOKUP($A18,CNR!$A$1:$AX$2,2,FALSE),FALSE)</f>
        <v>3</v>
      </c>
      <c r="D18" s="2" t="s">
        <v>50</v>
      </c>
      <c r="E18" s="2" t="str">
        <f>STIMA!E18</f>
        <v>D.01.001</v>
      </c>
      <c r="F18" s="3" t="str">
        <f t="shared" si="0"/>
        <v>FONDAZIONE STRADALE IN MISTO GRANULARE STABILIZZATO</v>
      </c>
      <c r="G18" s="2" t="str">
        <f>STIMA!G18</f>
        <v>CORPO</v>
      </c>
      <c r="H18" s="2" t="str">
        <f>STIMA!H18</f>
        <v>SOVRASTRUTTURA</v>
      </c>
      <c r="I18" s="4">
        <f t="shared" ref="I18:I25" si="7">$B$7</f>
        <v>1</v>
      </c>
      <c r="J18" s="5">
        <f>IF(B47&gt;0,B6+B48,B6+2*B12+B15+B8*(2*(MAX(B27,B28))+2*B26+2*B25+2*B24+B23))</f>
        <v>21.58</v>
      </c>
      <c r="K18" s="5">
        <f>B23</f>
        <v>0.3</v>
      </c>
      <c r="L18" s="5">
        <f t="shared" ref="L18:L22" si="8">I18*J18*K18</f>
        <v>6.4739999999999993</v>
      </c>
      <c r="M18" s="2" t="str">
        <f t="shared" si="1"/>
        <v>MC</v>
      </c>
      <c r="N18" s="6">
        <f t="shared" si="2"/>
        <v>31.05</v>
      </c>
      <c r="O18" s="7">
        <f t="shared" si="5"/>
        <v>201.01769999999999</v>
      </c>
      <c r="P18" s="13">
        <f t="shared" si="6"/>
        <v>8.0036791034851201E-2</v>
      </c>
    </row>
    <row r="19" spans="1:16" x14ac:dyDescent="0.25">
      <c r="A19" s="23" t="s">
        <v>83</v>
      </c>
      <c r="B19" s="27">
        <f>VLOOKUP($B$5,GEOMETRIA,HLOOKUP($A19,CNR!$A$1:$AX$2,2,FALSE),FALSE)</f>
        <v>5</v>
      </c>
      <c r="D19" s="2" t="s">
        <v>51</v>
      </c>
      <c r="E19" s="2" t="str">
        <f>STIMA!E19</f>
        <v>D.01.003</v>
      </c>
      <c r="F19" s="3" t="str">
        <f t="shared" si="0"/>
        <v>FONDAZIONE STRADALE IN MISTO CEMENTATO</v>
      </c>
      <c r="G19" s="2" t="str">
        <f>STIMA!G19</f>
        <v>CORPO</v>
      </c>
      <c r="H19" s="2" t="str">
        <f>STIMA!H19</f>
        <v>SOVRASTRUTTURA</v>
      </c>
      <c r="I19" s="4">
        <f t="shared" si="7"/>
        <v>1</v>
      </c>
      <c r="J19" s="5">
        <f>IF(B47&gt;0,B6+B48,B6+B8*(2*(MAX(B27,B28))+2*B26+2*B25+B24))</f>
        <v>20.68</v>
      </c>
      <c r="K19" s="5">
        <f>B24</f>
        <v>0.15</v>
      </c>
      <c r="L19" s="5">
        <f t="shared" si="8"/>
        <v>3.1019999999999999</v>
      </c>
      <c r="M19" s="2" t="str">
        <f t="shared" si="1"/>
        <v>MC</v>
      </c>
      <c r="N19" s="6">
        <f t="shared" si="2"/>
        <v>47.63</v>
      </c>
      <c r="O19" s="7">
        <f t="shared" si="5"/>
        <v>147.74825999999999</v>
      </c>
      <c r="P19" s="13">
        <f t="shared" si="6"/>
        <v>5.8827141149176733E-2</v>
      </c>
    </row>
    <row r="20" spans="1:16" x14ac:dyDescent="0.25">
      <c r="A20" s="15" t="s">
        <v>47</v>
      </c>
      <c r="B20" s="27">
        <f>VLOOKUP($B$5,GEOMETRIA,HLOOKUP($A20,CNR!$A$1:$AX$2,2,FALSE),FALSE)</f>
        <v>1</v>
      </c>
      <c r="D20" s="2" t="s">
        <v>52</v>
      </c>
      <c r="E20" s="2" t="str">
        <f>STIMA!E20</f>
        <v>D.01.005.c</v>
      </c>
      <c r="F20" s="3" t="str">
        <f t="shared" si="0"/>
        <v>- Con bitume modificato soft per metro cubo reso e per uno spessore superiore a cm 10</v>
      </c>
      <c r="G20" s="2" t="str">
        <f>STIMA!G20</f>
        <v>CORPO</v>
      </c>
      <c r="H20" s="2" t="str">
        <f>STIMA!H20</f>
        <v>SOVRASTRUTTURA</v>
      </c>
      <c r="I20" s="4">
        <f t="shared" si="7"/>
        <v>1</v>
      </c>
      <c r="J20" s="5">
        <f>IF(B47&gt;0,B6+B48,B6+B8*(2*(MAX(B27,B28))+2*B26+B25))</f>
        <v>20.14</v>
      </c>
      <c r="K20" s="5">
        <f>B25</f>
        <v>0.12</v>
      </c>
      <c r="L20" s="5">
        <f t="shared" si="8"/>
        <v>2.4167999999999998</v>
      </c>
      <c r="M20" s="2" t="str">
        <f t="shared" si="1"/>
        <v>MC</v>
      </c>
      <c r="N20" s="6">
        <f t="shared" si="2"/>
        <v>138.33000000000001</v>
      </c>
      <c r="O20" s="7">
        <f t="shared" si="5"/>
        <v>334.315944</v>
      </c>
      <c r="P20" s="13">
        <f t="shared" si="6"/>
        <v>0.13311054374588416</v>
      </c>
    </row>
    <row r="21" spans="1:16" x14ac:dyDescent="0.25">
      <c r="A21" s="15" t="s">
        <v>48</v>
      </c>
      <c r="B21" s="27">
        <f>VLOOKUP($B$5,GEOMETRIA,HLOOKUP($A21,CNR!$A$1:$AX$2,2,FALSE),FALSE)</f>
        <v>1</v>
      </c>
      <c r="D21" s="2" t="s">
        <v>53</v>
      </c>
      <c r="E21" s="2" t="str">
        <f>STIMA!E21</f>
        <v>D.01.017.e</v>
      </c>
      <c r="F21" s="3" t="str">
        <f t="shared" si="0"/>
        <v>- Con bitume modificato soft per metro cubo reso e per spessore superiore a cm 6</v>
      </c>
      <c r="G21" s="2" t="str">
        <f>STIMA!G21</f>
        <v>CORPO</v>
      </c>
      <c r="H21" s="2" t="str">
        <f>STIMA!H21</f>
        <v>SOVRASTRUTTURA</v>
      </c>
      <c r="I21" s="4">
        <f t="shared" si="7"/>
        <v>1</v>
      </c>
      <c r="J21" s="5">
        <f>IF(B47&gt;0,B6+B48,B6+B8*(2*(MAX(B27,B28))+B26))</f>
        <v>19.78</v>
      </c>
      <c r="K21" s="5">
        <f>B26</f>
        <v>0.06</v>
      </c>
      <c r="L21" s="5">
        <f t="shared" si="8"/>
        <v>1.1868000000000001</v>
      </c>
      <c r="M21" s="2" t="str">
        <f t="shared" si="1"/>
        <v>MC</v>
      </c>
      <c r="N21" s="6">
        <f t="shared" si="2"/>
        <v>152.34</v>
      </c>
      <c r="O21" s="7">
        <f t="shared" si="5"/>
        <v>180.79711200000003</v>
      </c>
      <c r="P21" s="13">
        <f t="shared" si="6"/>
        <v>7.1985803602611073E-2</v>
      </c>
    </row>
    <row r="22" spans="1:16" ht="15.75" thickBot="1" x14ac:dyDescent="0.3">
      <c r="A22" s="15" t="s">
        <v>49</v>
      </c>
      <c r="B22" s="27">
        <f>VLOOKUP($B$5,GEOMETRIA,HLOOKUP($A22,CNR!$A$1:$AX$2,2,FALSE),FALSE)</f>
        <v>1</v>
      </c>
      <c r="D22" s="2" t="s">
        <v>54</v>
      </c>
      <c r="E22" s="2" t="str">
        <f>STIMA!E22</f>
        <v>D.01.021.e</v>
      </c>
      <c r="F22" s="3" t="str">
        <f t="shared" si="0"/>
        <v>- Con bitume modificato hard per metro cubo reso e per spessore superiore a cm 3</v>
      </c>
      <c r="G22" s="2" t="str">
        <f>STIMA!G22</f>
        <v>CORPO</v>
      </c>
      <c r="H22" s="2" t="str">
        <f>STIMA!H22</f>
        <v>SOVRASTRUTTURA</v>
      </c>
      <c r="I22" s="4">
        <f t="shared" si="7"/>
        <v>1</v>
      </c>
      <c r="J22" s="5">
        <f>IF(B47&gt;0,B6+B48,B6+B8*B27)</f>
        <v>19.5</v>
      </c>
      <c r="K22" s="5">
        <f>B27</f>
        <v>0</v>
      </c>
      <c r="L22" s="5">
        <f t="shared" si="8"/>
        <v>0</v>
      </c>
      <c r="M22" s="2" t="str">
        <f t="shared" si="1"/>
        <v>MC</v>
      </c>
      <c r="N22" s="6">
        <f t="shared" si="2"/>
        <v>173.44</v>
      </c>
      <c r="O22" s="7">
        <f t="shared" si="5"/>
        <v>0</v>
      </c>
      <c r="P22" s="13">
        <f t="shared" si="6"/>
        <v>0</v>
      </c>
    </row>
    <row r="23" spans="1:16" x14ac:dyDescent="0.25">
      <c r="A23" s="76" t="s">
        <v>50</v>
      </c>
      <c r="B23" s="52">
        <f>VLOOKUP($B$5,GEOMETRIA,HLOOKUP($A23,CNR!$A$1:$AX$2,2,FALSE),FALSE)</f>
        <v>0.3</v>
      </c>
      <c r="D23" s="2" t="s">
        <v>55</v>
      </c>
      <c r="E23" s="2" t="str">
        <f>STIMA!E23</f>
        <v>D.01.036.a</v>
      </c>
      <c r="F23" s="3" t="str">
        <f t="shared" si="0"/>
        <v>- Con bitume modificato hard per uno spessore di cm 4</v>
      </c>
      <c r="G23" s="2" t="str">
        <f>STIMA!G23</f>
        <v>CORPO</v>
      </c>
      <c r="H23" s="2" t="str">
        <f>STIMA!H23</f>
        <v>SOVRASTRUTTURA</v>
      </c>
      <c r="I23" s="4">
        <f t="shared" si="7"/>
        <v>1</v>
      </c>
      <c r="J23" s="5">
        <f>IF(B47&gt;0,B6+B48,B6+B8*B28)</f>
        <v>19.579999999999998</v>
      </c>
      <c r="K23" s="12"/>
      <c r="L23" s="5">
        <f>IF(B28&gt;0,I23*J23,0)</f>
        <v>19.579999999999998</v>
      </c>
      <c r="M23" s="2" t="str">
        <f t="shared" si="1"/>
        <v>MQ</v>
      </c>
      <c r="N23" s="6">
        <f t="shared" si="2"/>
        <v>9.7799999999999994</v>
      </c>
      <c r="O23" s="7">
        <f t="shared" si="5"/>
        <v>191.49239999999998</v>
      </c>
      <c r="P23" s="13">
        <f t="shared" si="6"/>
        <v>7.6244217317988111E-2</v>
      </c>
    </row>
    <row r="24" spans="1:16" x14ac:dyDescent="0.25">
      <c r="A24" s="77" t="s">
        <v>51</v>
      </c>
      <c r="B24" s="54">
        <f>VLOOKUP($B$5,GEOMETRIA,HLOOKUP($A24,CNR!$A$1:$AX$2,2,FALSE),FALSE)</f>
        <v>0.15</v>
      </c>
      <c r="D24" s="2" t="s">
        <v>59</v>
      </c>
      <c r="E24" s="2" t="str">
        <f>STIMA!E24</f>
        <v>D.01.043.a</v>
      </c>
      <c r="F24" s="3" t="str">
        <f t="shared" si="0"/>
        <v>- In emulsione bituminosa non modificata</v>
      </c>
      <c r="G24" s="2" t="str">
        <f>STIMA!G24</f>
        <v>CORPO</v>
      </c>
      <c r="H24" s="2" t="str">
        <f>STIMA!H24</f>
        <v>SOVRASTRUTTURA</v>
      </c>
      <c r="I24" s="4">
        <f t="shared" si="7"/>
        <v>1</v>
      </c>
      <c r="J24" s="5">
        <f>J23</f>
        <v>19.579999999999998</v>
      </c>
      <c r="K24" s="12"/>
      <c r="L24" s="5">
        <f>L23</f>
        <v>19.579999999999998</v>
      </c>
      <c r="M24" s="2" t="str">
        <f t="shared" si="1"/>
        <v>MQ</v>
      </c>
      <c r="N24" s="6">
        <f t="shared" si="2"/>
        <v>0.8</v>
      </c>
      <c r="O24" s="7">
        <f t="shared" si="5"/>
        <v>15.664</v>
      </c>
      <c r="P24" s="13">
        <f t="shared" si="6"/>
        <v>6.2367457928824638E-3</v>
      </c>
    </row>
    <row r="25" spans="1:16" x14ac:dyDescent="0.25">
      <c r="A25" s="77" t="s">
        <v>52</v>
      </c>
      <c r="B25" s="54">
        <f>VLOOKUP($B$5,GEOMETRIA,HLOOKUP($A25,CNR!$A$1:$AX$2,2,FALSE),FALSE)</f>
        <v>0.12</v>
      </c>
      <c r="D25" s="55" t="s">
        <v>87</v>
      </c>
      <c r="E25" s="2" t="str">
        <f>STIMA!E25</f>
        <v>A.02.004.b</v>
      </c>
      <c r="F25" s="3" t="str">
        <f t="shared" si="0"/>
        <v>- Dai depositi dell'amministrazione</v>
      </c>
      <c r="G25" s="2" t="str">
        <f>STIMA!G25</f>
        <v>CORPO</v>
      </c>
      <c r="H25" s="2" t="str">
        <f>STIMA!H25</f>
        <v xml:space="preserve">MOVIMENTI DI MATERIE </v>
      </c>
      <c r="I25" s="4">
        <f t="shared" si="7"/>
        <v>1</v>
      </c>
      <c r="J25" s="5">
        <f>IF(B47&gt;0,ABS(B3)/COS(ATAN(B16))+B10,IF(B3&gt;0,(2*(B3-B29)/COS(ATAN(B16))+((B29+B11)*(B10+(B29+B11)*B16/2)-B29*B29/2)*2/B30+B9*B29/B30+(IF(B3&gt;B19,2*B18,0))+IF(B13&gt;0,((3.14*(B13/2-B6-B15)^2*B3)/B7/B30),0)),((K15+B29-B30)+(K16-B30))*2*+B17+B9*B29/B30+IF(B29-B3&gt;B19,2*B18,0)+2*B10/B30))</f>
        <v>17.396666666666668</v>
      </c>
      <c r="K25" s="5">
        <f>B30</f>
        <v>0.3</v>
      </c>
      <c r="L25" s="5">
        <f>I25*J25*K25</f>
        <v>5.2190000000000003</v>
      </c>
      <c r="M25" s="2" t="str">
        <f t="shared" si="1"/>
        <v>MC</v>
      </c>
      <c r="N25" s="6">
        <f t="shared" si="2"/>
        <v>4.17</v>
      </c>
      <c r="O25" s="7">
        <f t="shared" si="5"/>
        <v>21.76323</v>
      </c>
      <c r="P25" s="13">
        <f t="shared" si="6"/>
        <v>8.6652025754617862E-3</v>
      </c>
    </row>
    <row r="26" spans="1:16" x14ac:dyDescent="0.25">
      <c r="A26" s="77" t="s">
        <v>53</v>
      </c>
      <c r="B26" s="54">
        <f>VLOOKUP($B$5,GEOMETRIA,HLOOKUP($A26,CNR!$A$1:$AX$2,2,FALSE),FALSE)</f>
        <v>0.06</v>
      </c>
      <c r="D26" s="2" t="s">
        <v>69</v>
      </c>
      <c r="E26" s="2" t="str">
        <f>STIMA!E26</f>
        <v>A.02.007.d</v>
      </c>
      <c r="F26" s="3" t="str">
        <f>IF(E26="","",VLOOKUP(E26,EPU,2,FALSE))</f>
        <v>- Compresa configurazione delle scarpate e profilatura dei cigli</v>
      </c>
      <c r="G26" s="2" t="str">
        <f>STIMA!G26</f>
        <v>CORPO</v>
      </c>
      <c r="H26" s="2" t="str">
        <f>STIMA!H26</f>
        <v xml:space="preserve">MOVIMENTI DI MATERIE </v>
      </c>
      <c r="I26" s="48" t="s">
        <v>85</v>
      </c>
      <c r="J26" s="49"/>
      <c r="K26" s="50"/>
      <c r="L26" s="5">
        <f>L25</f>
        <v>5.2190000000000003</v>
      </c>
      <c r="M26" s="2" t="str">
        <f t="shared" si="1"/>
        <v>MC</v>
      </c>
      <c r="N26" s="6">
        <f t="shared" si="2"/>
        <v>0.87</v>
      </c>
      <c r="O26" s="7">
        <f t="shared" si="5"/>
        <v>4.5405300000000004</v>
      </c>
      <c r="P26" s="13">
        <f t="shared" si="6"/>
        <v>1.8078480193409485E-3</v>
      </c>
    </row>
    <row r="27" spans="1:16" x14ac:dyDescent="0.25">
      <c r="A27" s="77" t="s">
        <v>54</v>
      </c>
      <c r="B27" s="54">
        <f>VLOOKUP($B$5,GEOMETRIA,HLOOKUP($A27,CNR!$A$1:$AX$2,2,FALSE),FALSE)</f>
        <v>0</v>
      </c>
      <c r="D27" s="55" t="s">
        <v>91</v>
      </c>
      <c r="E27" s="2" t="str">
        <f>STIMA!E27</f>
        <v>F.01.019.1.a</v>
      </c>
      <c r="F27" s="3" t="str">
        <f>IF(E27="","",VLOOKUP(E27,EPU,2,FALSE))</f>
        <v>- Con miscuglio di semi di prato</v>
      </c>
      <c r="G27" s="2" t="str">
        <f>STIMA!G27</f>
        <v>CORPO</v>
      </c>
      <c r="H27" s="2" t="str">
        <f>STIMA!H27</f>
        <v xml:space="preserve">MOVIMENTI DI MATERIE </v>
      </c>
      <c r="I27" s="4">
        <f>$B$7</f>
        <v>1</v>
      </c>
      <c r="J27" s="5">
        <f>IF(B47&gt;0,ABS(B3)/COS(ATAN(B16))+B10,IF(B3&gt;0,(2*(B3-B29)/COS(ATAN(B16))+((B29+B11)*(B10+(B29+B11)*B16/2)-B29*B29/2)*2/B30+B9*B29/B30+(IF(B3&gt;B19,2*B18,0))),((K15+B29-B30)+(K16-B30))*2*+B17+B9*B29/B30+IF(B29-B3&gt;B19,2*B18,0)+2*B10/B30))</f>
        <v>17.396666666666668</v>
      </c>
      <c r="K27" s="20"/>
      <c r="L27" s="5">
        <f t="shared" ref="L27:L34" si="9">I27*J27</f>
        <v>17.396666666666668</v>
      </c>
      <c r="M27" s="2" t="str">
        <f t="shared" si="1"/>
        <v>MQ</v>
      </c>
      <c r="N27" s="6">
        <f t="shared" si="2"/>
        <v>1.26</v>
      </c>
      <c r="O27" s="7">
        <f t="shared" si="5"/>
        <v>21.919800000000002</v>
      </c>
      <c r="P27" s="13">
        <f t="shared" si="6"/>
        <v>8.7275421623356133E-3</v>
      </c>
    </row>
    <row r="28" spans="1:16" ht="15.75" thickBot="1" x14ac:dyDescent="0.3">
      <c r="A28" s="77" t="s">
        <v>55</v>
      </c>
      <c r="B28" s="54">
        <f>VLOOKUP($B$5,GEOMETRIA,HLOOKUP($A28,CNR!$A$1:$AX$2,2,FALSE),FALSE)</f>
        <v>0.04</v>
      </c>
      <c r="D28" s="2" t="s">
        <v>61</v>
      </c>
      <c r="E28" s="2" t="str">
        <f>STIMA!E28</f>
        <v>E.05.010.a</v>
      </c>
      <c r="F28" s="3" t="str">
        <f t="shared" si="0"/>
        <v>- Recinzione stradale di sicurezza di H nominale 1.20 m</v>
      </c>
      <c r="G28" s="2" t="str">
        <f>STIMA!G28</f>
        <v>CORPO</v>
      </c>
      <c r="H28" s="2" t="str">
        <f>STIMA!H28</f>
        <v>LAVORI DIVERSI</v>
      </c>
      <c r="I28" s="4">
        <f>IF(B22&gt;0,$B$7,0)</f>
        <v>1</v>
      </c>
      <c r="J28" s="5">
        <v>2</v>
      </c>
      <c r="K28" s="22"/>
      <c r="L28" s="5">
        <f t="shared" si="9"/>
        <v>2</v>
      </c>
      <c r="M28" s="2" t="str">
        <f t="shared" si="1"/>
        <v>ML</v>
      </c>
      <c r="N28" s="6">
        <f t="shared" si="2"/>
        <v>29.86</v>
      </c>
      <c r="O28" s="7">
        <f t="shared" si="5"/>
        <v>59.72</v>
      </c>
      <c r="P28" s="13">
        <f t="shared" si="6"/>
        <v>2.377799149329295E-2</v>
      </c>
    </row>
    <row r="29" spans="1:16" ht="15.75" thickBot="1" x14ac:dyDescent="0.3">
      <c r="A29" s="78" t="s">
        <v>21</v>
      </c>
      <c r="B29" s="19">
        <f>VLOOKUP($B$5,GEOMETRIA,HLOOKUP($A29,CNR!$A$1:$AX$2,2,FALSE),FALSE)</f>
        <v>0.66999999999999993</v>
      </c>
      <c r="D29" s="55" t="s">
        <v>92</v>
      </c>
      <c r="E29" s="2" t="str">
        <f>STIMA!E29</f>
        <v>G.02.002.a</v>
      </c>
      <c r="F29" s="3" t="str">
        <f t="shared" si="0"/>
        <v>- Bordo laterale</v>
      </c>
      <c r="G29" s="2" t="str">
        <f>STIMA!G29</f>
        <v>CORPO</v>
      </c>
      <c r="H29" s="2" t="str">
        <f>STIMA!H29</f>
        <v xml:space="preserve">BARRIERE DI SICUREZZA </v>
      </c>
      <c r="I29" s="4">
        <f>$B$7+2*B14*(B13/2-B6)</f>
        <v>1</v>
      </c>
      <c r="J29" s="5">
        <f>IF($B$3&lt;1.5,0,B37)</f>
        <v>0</v>
      </c>
      <c r="K29" s="22"/>
      <c r="L29" s="5">
        <f t="shared" si="9"/>
        <v>0</v>
      </c>
      <c r="M29" s="2" t="str">
        <f t="shared" si="1"/>
        <v>ML</v>
      </c>
      <c r="N29" s="6">
        <f t="shared" si="2"/>
        <v>58.29</v>
      </c>
      <c r="O29" s="7">
        <f t="shared" si="5"/>
        <v>0</v>
      </c>
      <c r="P29" s="13">
        <f t="shared" si="6"/>
        <v>0</v>
      </c>
    </row>
    <row r="30" spans="1:16" x14ac:dyDescent="0.25">
      <c r="A30" s="1" t="s">
        <v>86</v>
      </c>
      <c r="B30" s="27">
        <f>VLOOKUP($B$5,GEOMETRIA,HLOOKUP($A30,CNR!$A$1:$AX$2,2,FALSE),FALSE)</f>
        <v>0.3</v>
      </c>
      <c r="D30" s="55" t="s">
        <v>80</v>
      </c>
      <c r="E30" s="2" t="str">
        <f>STIMA!E30</f>
        <v>G.02.003.a</v>
      </c>
      <c r="F30" s="3" t="str">
        <f t="shared" si="0"/>
        <v>- Bordo laterale nastro e paletti o muretto</v>
      </c>
      <c r="G30" s="2" t="str">
        <f>STIMA!G30</f>
        <v>CORPO</v>
      </c>
      <c r="H30" s="2" t="str">
        <f>STIMA!H30</f>
        <v xml:space="preserve">BARRIERE DI SICUREZZA </v>
      </c>
      <c r="I30" s="4">
        <f>$B$7+2*B14*(B13/2-B6)</f>
        <v>1</v>
      </c>
      <c r="J30" s="5">
        <f>IF($B$3&lt;1.5,0,B38)</f>
        <v>0</v>
      </c>
      <c r="K30" s="22"/>
      <c r="L30" s="5">
        <f t="shared" si="9"/>
        <v>0</v>
      </c>
      <c r="M30" s="2" t="str">
        <f t="shared" si="1"/>
        <v>ML</v>
      </c>
      <c r="N30" s="6">
        <f t="shared" si="2"/>
        <v>100.61</v>
      </c>
      <c r="O30" s="7">
        <f t="shared" si="5"/>
        <v>0</v>
      </c>
      <c r="P30" s="13">
        <f t="shared" si="6"/>
        <v>0</v>
      </c>
    </row>
    <row r="31" spans="1:16" x14ac:dyDescent="0.25">
      <c r="A31" s="1" t="s">
        <v>56</v>
      </c>
      <c r="B31" s="27">
        <f>VLOOKUP($B$5,GEOMETRIA,HLOOKUP($A31,CNR!$A$1:$AX$2,2,FALSE),FALSE)</f>
        <v>0.3</v>
      </c>
      <c r="D31" s="55" t="s">
        <v>99</v>
      </c>
      <c r="E31" s="2" t="str">
        <f>STIMA!E31</f>
        <v>G.02.004.a</v>
      </c>
      <c r="F31" s="3" t="str">
        <f t="shared" si="0"/>
        <v>- Bordo laterale nastro e paletti</v>
      </c>
      <c r="G31" s="2" t="str">
        <f>STIMA!G31</f>
        <v>CORPO</v>
      </c>
      <c r="H31" s="2" t="str">
        <f>STIMA!H31</f>
        <v xml:space="preserve">BARRIERE DI SICUREZZA </v>
      </c>
      <c r="I31" s="4">
        <f>$B$7+2*B14*(B13/2-B6)</f>
        <v>1</v>
      </c>
      <c r="J31" s="5">
        <f>IF($B$3&lt;1.5,0,B39)</f>
        <v>0</v>
      </c>
      <c r="K31" s="22"/>
      <c r="L31" s="5">
        <f t="shared" si="9"/>
        <v>0</v>
      </c>
      <c r="M31" s="2" t="str">
        <f t="shared" si="1"/>
        <v>ML</v>
      </c>
      <c r="N31" s="6">
        <f t="shared" si="2"/>
        <v>143.21</v>
      </c>
      <c r="O31" s="7">
        <f t="shared" si="5"/>
        <v>0</v>
      </c>
      <c r="P31" s="13">
        <f t="shared" si="6"/>
        <v>0</v>
      </c>
    </row>
    <row r="32" spans="1:16" x14ac:dyDescent="0.25">
      <c r="A32" s="1" t="s">
        <v>57</v>
      </c>
      <c r="B32" s="27">
        <f>VLOOKUP($B$5,GEOMETRIA,HLOOKUP($A32,CNR!$A$1:$AX$2,2,FALSE),FALSE)</f>
        <v>0.5</v>
      </c>
      <c r="D32" s="55" t="s">
        <v>100</v>
      </c>
      <c r="E32" s="2" t="str">
        <f>STIMA!E32</f>
        <v>G.02.005.b</v>
      </c>
      <c r="F32" s="3" t="str">
        <f t="shared" si="0"/>
        <v>- Bordo ponte nastro e paletti</v>
      </c>
      <c r="G32" s="2" t="str">
        <f>STIMA!G32</f>
        <v>CORPO</v>
      </c>
      <c r="H32" s="2" t="str">
        <f>STIMA!H32</f>
        <v xml:space="preserve">BARRIERE DI SICUREZZA </v>
      </c>
      <c r="I32" s="4">
        <f>$B$7+2*B14*(B13/2-B6)</f>
        <v>1</v>
      </c>
      <c r="J32" s="5">
        <f>IF($B$3&lt;1.5,0,B40)</f>
        <v>0</v>
      </c>
      <c r="K32" s="22"/>
      <c r="L32" s="5">
        <f t="shared" si="9"/>
        <v>0</v>
      </c>
      <c r="M32" s="2" t="str">
        <f t="shared" si="1"/>
        <v>ML</v>
      </c>
      <c r="N32" s="6">
        <f t="shared" si="2"/>
        <v>247.55</v>
      </c>
      <c r="O32" s="7">
        <f t="shared" si="5"/>
        <v>0</v>
      </c>
      <c r="P32" s="13">
        <f t="shared" si="6"/>
        <v>0</v>
      </c>
    </row>
    <row r="33" spans="1:17" x14ac:dyDescent="0.25">
      <c r="A33" s="1" t="s">
        <v>58</v>
      </c>
      <c r="B33" s="27">
        <f>VLOOKUP($B$5,GEOMETRIA,HLOOKUP($A33,CNR!$A$1:$AX$2,2,FALSE),FALSE)</f>
        <v>1</v>
      </c>
      <c r="D33" s="55" t="s">
        <v>101</v>
      </c>
      <c r="E33" s="2" t="str">
        <f>STIMA!E33</f>
        <v>G.02.005.a</v>
      </c>
      <c r="F33" s="3" t="str">
        <f t="shared" si="0"/>
        <v>- Spartitraffico monofilare</v>
      </c>
      <c r="G33" s="2" t="str">
        <f>STIMA!G33</f>
        <v>CORPO</v>
      </c>
      <c r="H33" s="2" t="str">
        <f>STIMA!H33</f>
        <v xml:space="preserve">BARRIERE DI SICUREZZA </v>
      </c>
      <c r="I33" s="4">
        <f>$B$7</f>
        <v>1</v>
      </c>
      <c r="J33" s="5">
        <f t="shared" ref="J33:J38" si="10">B41</f>
        <v>0</v>
      </c>
      <c r="K33" s="22"/>
      <c r="L33" s="5">
        <f t="shared" si="9"/>
        <v>0</v>
      </c>
      <c r="M33" s="2" t="str">
        <f t="shared" si="1"/>
        <v>ML</v>
      </c>
      <c r="N33" s="6">
        <f t="shared" si="2"/>
        <v>184.14</v>
      </c>
      <c r="O33" s="7">
        <f t="shared" si="5"/>
        <v>0</v>
      </c>
      <c r="P33" s="13">
        <f t="shared" si="6"/>
        <v>0</v>
      </c>
    </row>
    <row r="34" spans="1:17" x14ac:dyDescent="0.25">
      <c r="A34" s="1" t="s">
        <v>93</v>
      </c>
      <c r="B34" s="27">
        <f>VLOOKUP($B$5,GEOMETRIA,HLOOKUP($A34,CNR!$A$1:$AX$2,2,FALSE),FALSE)</f>
        <v>1</v>
      </c>
      <c r="D34" s="55" t="s">
        <v>103</v>
      </c>
      <c r="E34" s="2" t="str">
        <f>STIMA!E34</f>
        <v>G.02.015</v>
      </c>
      <c r="F34" s="3" t="str">
        <f t="shared" si="0"/>
        <v>MURETTO DEVIATORE RIGIDO REDIRETTIVO</v>
      </c>
      <c r="G34" s="2" t="str">
        <f>STIMA!G34</f>
        <v>CORPO</v>
      </c>
      <c r="H34" s="2" t="str">
        <f>STIMA!H34</f>
        <v xml:space="preserve">BARRIERE DI SICUREZZA </v>
      </c>
      <c r="I34" s="4">
        <f>$B$7</f>
        <v>1</v>
      </c>
      <c r="J34" s="5">
        <f t="shared" si="10"/>
        <v>1</v>
      </c>
      <c r="K34" s="22"/>
      <c r="L34" s="5">
        <f t="shared" si="9"/>
        <v>1</v>
      </c>
      <c r="M34" s="2" t="str">
        <f t="shared" si="1"/>
        <v>ML</v>
      </c>
      <c r="N34" s="6">
        <f t="shared" si="2"/>
        <v>104.41</v>
      </c>
      <c r="O34" s="7">
        <f t="shared" si="5"/>
        <v>104.41</v>
      </c>
      <c r="P34" s="13">
        <f t="shared" si="6"/>
        <v>4.1571669320407179E-2</v>
      </c>
    </row>
    <row r="35" spans="1:17" x14ac:dyDescent="0.25">
      <c r="A35" s="1" t="s">
        <v>70</v>
      </c>
      <c r="B35" s="27">
        <f>VLOOKUP($B$5,GEOMETRIA,HLOOKUP($A35,CNR!$A$1:$AX$2,2,FALSE),FALSE)</f>
        <v>1</v>
      </c>
      <c r="D35" s="55" t="s">
        <v>111</v>
      </c>
      <c r="E35" s="2" t="str">
        <f>STIMA!E35</f>
        <v>G.01.075</v>
      </c>
      <c r="F35" s="3" t="str">
        <f t="shared" si="0"/>
        <v>FORNITURA E POSA IN OPERA DI PARAPETTO SERIE PESANTE CON TUBI PASSANTI E PANNELLI MODULARI</v>
      </c>
      <c r="G35" s="2">
        <f>STIMA!G35</f>
        <v>0</v>
      </c>
      <c r="H35" s="2" t="str">
        <f>STIMA!H35</f>
        <v>LAVORI DIVERSI</v>
      </c>
      <c r="I35" s="4">
        <f>IF(B3&gt;0,$B$7,0)</f>
        <v>0</v>
      </c>
      <c r="J35" s="5">
        <f t="shared" si="10"/>
        <v>0</v>
      </c>
      <c r="K35" s="22"/>
      <c r="L35" s="5">
        <f>I35*J35</f>
        <v>0</v>
      </c>
      <c r="M35" s="2" t="str">
        <f t="shared" si="1"/>
        <v>ML</v>
      </c>
      <c r="N35" s="6">
        <f t="shared" si="2"/>
        <v>121.81</v>
      </c>
      <c r="O35" s="7">
        <f t="shared" si="5"/>
        <v>0</v>
      </c>
      <c r="P35" s="13">
        <f t="shared" si="6"/>
        <v>0</v>
      </c>
    </row>
    <row r="36" spans="1:17" x14ac:dyDescent="0.25">
      <c r="A36" s="1" t="s">
        <v>82</v>
      </c>
      <c r="B36" s="27">
        <f>VLOOKUP($B$5,GEOMETRIA,HLOOKUP($A36,CNR!$A$1:$AX$2,2,FALSE),FALSE)</f>
        <v>25</v>
      </c>
      <c r="D36" s="55" t="s">
        <v>98</v>
      </c>
      <c r="E36" s="2" t="str">
        <f>STIMA!E36</f>
        <v>H.01.003.a</v>
      </c>
      <c r="F36" s="3" t="str">
        <f t="shared" si="0"/>
        <v>- Per strisce continue e discontinue da centimetri 12</v>
      </c>
      <c r="G36" s="2" t="str">
        <f>STIMA!G36</f>
        <v>CORPO</v>
      </c>
      <c r="H36" s="2" t="str">
        <f>STIMA!H36</f>
        <v xml:space="preserve">SEGNALETICA ORIZZONTALE </v>
      </c>
      <c r="I36" s="4">
        <f>$B$7</f>
        <v>1</v>
      </c>
      <c r="J36" s="5">
        <f t="shared" si="10"/>
        <v>0</v>
      </c>
      <c r="K36" s="22"/>
      <c r="L36" s="5">
        <f>I36*J36</f>
        <v>0</v>
      </c>
      <c r="M36" s="2" t="str">
        <f t="shared" si="1"/>
        <v>ML</v>
      </c>
      <c r="N36" s="6">
        <f t="shared" si="2"/>
        <v>0.5</v>
      </c>
      <c r="O36" s="7">
        <f t="shared" si="5"/>
        <v>0</v>
      </c>
      <c r="P36" s="13">
        <f t="shared" si="6"/>
        <v>0</v>
      </c>
    </row>
    <row r="37" spans="1:17" x14ac:dyDescent="0.25">
      <c r="A37" s="23" t="s">
        <v>92</v>
      </c>
      <c r="B37" s="27">
        <f>VLOOKUP($B$5,GEOMETRIA,HLOOKUP($A37,CNR!$A$1:$AX$2,2,FALSE),FALSE)</f>
        <v>0</v>
      </c>
      <c r="D37" s="2" t="s">
        <v>66</v>
      </c>
      <c r="E37" s="2" t="str">
        <f>STIMA!E37</f>
        <v>H.01.003.b</v>
      </c>
      <c r="F37" s="3" t="str">
        <f t="shared" si="0"/>
        <v>- Per strisce continue e discontinue da centimetri 15</v>
      </c>
      <c r="G37" s="2" t="str">
        <f>STIMA!G37</f>
        <v>CORPO</v>
      </c>
      <c r="H37" s="2" t="str">
        <f>STIMA!H37</f>
        <v xml:space="preserve">SEGNALETICA ORIZZONTALE </v>
      </c>
      <c r="I37" s="4">
        <f>$B$7</f>
        <v>1</v>
      </c>
      <c r="J37" s="5">
        <f t="shared" si="10"/>
        <v>2</v>
      </c>
      <c r="K37" s="22"/>
      <c r="L37" s="5">
        <f>I37*J37</f>
        <v>2</v>
      </c>
      <c r="M37" s="2" t="str">
        <f t="shared" si="1"/>
        <v>ML</v>
      </c>
      <c r="N37" s="6">
        <f t="shared" si="2"/>
        <v>0.55000000000000004</v>
      </c>
      <c r="O37" s="7">
        <f t="shared" ref="O36:O47" si="11">L37*N37</f>
        <v>1.1000000000000001</v>
      </c>
      <c r="P37" s="13">
        <f t="shared" si="6"/>
        <v>4.3797372141028543E-4</v>
      </c>
    </row>
    <row r="38" spans="1:17" x14ac:dyDescent="0.25">
      <c r="A38" s="23" t="s">
        <v>80</v>
      </c>
      <c r="B38" s="27">
        <f>VLOOKUP($B$5,GEOMETRIA,HLOOKUP($A38,CNR!$A$1:$AX$2,2,FALSE),FALSE)</f>
        <v>0</v>
      </c>
      <c r="D38" s="2" t="s">
        <v>65</v>
      </c>
      <c r="E38" s="2" t="str">
        <f>STIMA!E38</f>
        <v>H.01.003.c</v>
      </c>
      <c r="F38" s="3" t="str">
        <f t="shared" si="0"/>
        <v>- Per strisce continue e discontinue da centimetri 25</v>
      </c>
      <c r="G38" s="2" t="str">
        <f>STIMA!G38</f>
        <v>CORPO</v>
      </c>
      <c r="H38" s="2" t="str">
        <f>STIMA!H38</f>
        <v xml:space="preserve">SEGNALETICA ORIZZONTALE </v>
      </c>
      <c r="I38" s="4">
        <f>$B$7</f>
        <v>1</v>
      </c>
      <c r="J38" s="5">
        <f t="shared" si="10"/>
        <v>4</v>
      </c>
      <c r="K38" s="22"/>
      <c r="L38" s="5">
        <f>I38*J38</f>
        <v>4</v>
      </c>
      <c r="M38" s="2" t="str">
        <f t="shared" si="1"/>
        <v>ML</v>
      </c>
      <c r="N38" s="6">
        <f t="shared" si="2"/>
        <v>0.71</v>
      </c>
      <c r="O38" s="7">
        <f t="shared" si="11"/>
        <v>2.84</v>
      </c>
      <c r="P38" s="13">
        <f t="shared" si="6"/>
        <v>1.1307685170956459E-3</v>
      </c>
    </row>
    <row r="39" spans="1:17" x14ac:dyDescent="0.25">
      <c r="A39" s="23" t="s">
        <v>99</v>
      </c>
      <c r="B39" s="27">
        <f>VLOOKUP($B$5,GEOMETRIA,HLOOKUP($A39,CNR!$A$1:$AX$2,2,FALSE),FALSE)</f>
        <v>2</v>
      </c>
      <c r="D39" s="2" t="s">
        <v>62</v>
      </c>
      <c r="E39" s="2" t="str">
        <f>STIMA!E39</f>
        <v>I.02.001.a</v>
      </c>
      <c r="F39" s="3" t="str">
        <f t="shared" si="0"/>
        <v>- Di cm 50X50X20</v>
      </c>
      <c r="G39" s="2" t="str">
        <f>STIMA!G39</f>
        <v>CORPO</v>
      </c>
      <c r="H39" s="2" t="str">
        <f>STIMA!H39</f>
        <v>LAVORI DIVERSI</v>
      </c>
      <c r="I39" s="4">
        <f>$B$7</f>
        <v>1</v>
      </c>
      <c r="J39" s="5">
        <f>IF(AND(B36&gt;0,B3&gt;0),((B3+B11)/COS(ATAN(B16))*2+(IF(B3&gt;B19,2*B18,0))+2*B10+2*B20)/B36,0)</f>
        <v>0</v>
      </c>
      <c r="K39" s="22"/>
      <c r="L39" s="5">
        <f>I39*J39</f>
        <v>0</v>
      </c>
      <c r="M39" s="2" t="str">
        <f t="shared" si="1"/>
        <v>ML</v>
      </c>
      <c r="N39" s="6">
        <f t="shared" si="2"/>
        <v>19.73</v>
      </c>
      <c r="O39" s="7">
        <f t="shared" si="11"/>
        <v>0</v>
      </c>
      <c r="P39" s="13">
        <f t="shared" si="6"/>
        <v>0</v>
      </c>
    </row>
    <row r="40" spans="1:17" x14ac:dyDescent="0.25">
      <c r="A40" s="23" t="s">
        <v>100</v>
      </c>
      <c r="B40" s="27">
        <f>VLOOKUP($B$5,GEOMETRIA,HLOOKUP($A40,CNR!$A$1:$AX$2,2,FALSE),FALSE)</f>
        <v>0</v>
      </c>
      <c r="D40" s="55" t="s">
        <v>112</v>
      </c>
      <c r="E40" s="2" t="str">
        <f>STIMA!E40</f>
        <v>E.02.010.a</v>
      </c>
      <c r="F40" s="3" t="str">
        <f t="shared" si="0"/>
        <v>- Sezione di cm 15 x 25</v>
      </c>
      <c r="G40" s="2" t="str">
        <f>STIMA!G40</f>
        <v>CORPO</v>
      </c>
      <c r="H40" s="2" t="str">
        <f>STIMA!H40</f>
        <v>LAVORI DIVERSI</v>
      </c>
      <c r="I40" s="4">
        <f>IF(B13&gt;0,(B13/2-B6)*6.28+B14*2*B13/2,0)</f>
        <v>0</v>
      </c>
      <c r="J40" s="5"/>
      <c r="K40" s="22"/>
      <c r="L40" s="5">
        <f>I40</f>
        <v>0</v>
      </c>
      <c r="M40" s="2" t="str">
        <f t="shared" si="1"/>
        <v>ML</v>
      </c>
      <c r="N40" s="6">
        <f t="shared" si="2"/>
        <v>16.28</v>
      </c>
      <c r="O40" s="7">
        <f t="shared" si="11"/>
        <v>0</v>
      </c>
      <c r="P40" s="13">
        <f t="shared" si="6"/>
        <v>0</v>
      </c>
      <c r="Q40" s="57"/>
    </row>
    <row r="41" spans="1:17" x14ac:dyDescent="0.25">
      <c r="A41" s="23" t="s">
        <v>101</v>
      </c>
      <c r="B41" s="27">
        <f>VLOOKUP($B$5,GEOMETRIA,HLOOKUP($A41,CNR!$A$1:$AX$2,2,FALSE),FALSE)</f>
        <v>0</v>
      </c>
      <c r="D41" s="58" t="s">
        <v>107</v>
      </c>
      <c r="E41" s="2" t="str">
        <f>STIMA!E41</f>
        <v>E.02.035.b</v>
      </c>
      <c r="F41" s="3" t="str">
        <f t="shared" si="0"/>
        <v>- In letto di sabbia e cemento, dimensioni 10x10x12 cm</v>
      </c>
      <c r="G41" s="2" t="str">
        <f>STIMA!G41</f>
        <v>CORPO</v>
      </c>
      <c r="H41" s="2" t="str">
        <f>STIMA!H41</f>
        <v>LAVORI DIVERSI</v>
      </c>
      <c r="I41" s="4">
        <f>IF(B13&gt;0,(B13/2-B6-B15/2)*6.28,0)</f>
        <v>0</v>
      </c>
      <c r="J41" s="5">
        <f>IF(B13&gt;0,B15,0)</f>
        <v>0</v>
      </c>
      <c r="K41" s="22"/>
      <c r="L41" s="5">
        <f>I41*J41</f>
        <v>0</v>
      </c>
      <c r="M41" s="2" t="str">
        <f t="shared" si="1"/>
        <v>MQ</v>
      </c>
      <c r="N41" s="6">
        <f t="shared" si="2"/>
        <v>93.51</v>
      </c>
      <c r="O41" s="7">
        <f t="shared" si="11"/>
        <v>0</v>
      </c>
      <c r="P41" s="13">
        <f t="shared" si="6"/>
        <v>0</v>
      </c>
      <c r="Q41" s="57"/>
    </row>
    <row r="42" spans="1:17" x14ac:dyDescent="0.25">
      <c r="A42" s="23" t="s">
        <v>103</v>
      </c>
      <c r="B42" s="27">
        <f>VLOOKUP($B$5,GEOMETRIA,HLOOKUP($A42,CNR!$A$1:$AX$2,2,FALSE),FALSE)</f>
        <v>1</v>
      </c>
      <c r="D42" s="59" t="s">
        <v>63</v>
      </c>
      <c r="E42" s="2" t="str">
        <f>STIMA!E42</f>
        <v>E.02.025.a</v>
      </c>
      <c r="F42" s="3" t="str">
        <f t="shared" si="0"/>
        <v>- Dimensioni 30/35 x 50 x 200 cm</v>
      </c>
      <c r="G42" s="2" t="str">
        <f>STIMA!G42</f>
        <v>CORPO</v>
      </c>
      <c r="H42" s="2" t="str">
        <f>STIMA!H42</f>
        <v>LAVORI DIVERSI</v>
      </c>
      <c r="I42" s="4">
        <f>$B$7</f>
        <v>1</v>
      </c>
      <c r="J42" s="5">
        <f>IF(B3&gt;0,0,2)</f>
        <v>2</v>
      </c>
      <c r="K42" s="22"/>
      <c r="L42" s="5">
        <f>I42*J42</f>
        <v>2</v>
      </c>
      <c r="M42" s="2" t="str">
        <f t="shared" si="1"/>
        <v>ML</v>
      </c>
      <c r="N42" s="6">
        <f t="shared" si="2"/>
        <v>60.72</v>
      </c>
      <c r="O42" s="7">
        <f t="shared" si="11"/>
        <v>121.44</v>
      </c>
      <c r="P42" s="13">
        <f t="shared" si="6"/>
        <v>4.8352298843695504E-2</v>
      </c>
      <c r="Q42" s="57"/>
    </row>
    <row r="43" spans="1:17" x14ac:dyDescent="0.25">
      <c r="A43" s="23" t="s">
        <v>111</v>
      </c>
      <c r="B43" s="27">
        <f>VLOOKUP($B$5,GEOMETRIA,HLOOKUP($A43,CNR!$A$1:$AX$2,2,FALSE),FALSE)</f>
        <v>0</v>
      </c>
      <c r="D43" s="58" t="s">
        <v>106</v>
      </c>
      <c r="E43" s="2" t="str">
        <f>STIMA!E43</f>
        <v>E.02.020.b</v>
      </c>
      <c r="F43" s="3" t="str">
        <f t="shared" si="0"/>
        <v>- a sezione trapezoidale, dimensioni 50X40X25h</v>
      </c>
      <c r="G43" s="2" t="str">
        <f>STIMA!G43</f>
        <v>CORPO</v>
      </c>
      <c r="H43" s="2" t="str">
        <f>STIMA!H43</f>
        <v>LAVORI DIVERSI</v>
      </c>
      <c r="I43" s="4">
        <f>IF(B12&gt;0,$B$7,0)</f>
        <v>0</v>
      </c>
      <c r="J43" s="5">
        <f>IF(B12&gt;0,2,0)</f>
        <v>0</v>
      </c>
      <c r="K43" s="22"/>
      <c r="L43" s="5">
        <f>I43*J43</f>
        <v>0</v>
      </c>
      <c r="M43" s="2" t="str">
        <f t="shared" si="1"/>
        <v>ML</v>
      </c>
      <c r="N43" s="6">
        <f t="shared" si="2"/>
        <v>43.25</v>
      </c>
      <c r="O43" s="7">
        <f t="shared" si="11"/>
        <v>0</v>
      </c>
      <c r="P43" s="13">
        <f t="shared" si="6"/>
        <v>0</v>
      </c>
    </row>
    <row r="44" spans="1:17" x14ac:dyDescent="0.25">
      <c r="A44" s="23" t="s">
        <v>98</v>
      </c>
      <c r="B44" s="27">
        <f>VLOOKUP($B$5,GEOMETRIA,HLOOKUP($A44,CNR!$A$1:$AX$2,2,FALSE),FALSE)</f>
        <v>0</v>
      </c>
      <c r="D44" s="58" t="s">
        <v>113</v>
      </c>
      <c r="E44" s="2" t="str">
        <f>STIMA!E44</f>
        <v>B.03.035.b</v>
      </c>
      <c r="F44" s="3" t="str">
        <f t="shared" si="0"/>
        <v>- Classe di resistenza C28/35 (RCK&gt;=35 N/mmq)</v>
      </c>
      <c r="G44" s="2" t="str">
        <f>STIMA!G44</f>
        <v>CORPO</v>
      </c>
      <c r="H44" s="2" t="str">
        <f>STIMA!H44</f>
        <v>OPERE IN CLS (ESCLUSE FONDAZIONI INDIRETTE)</v>
      </c>
      <c r="I44" s="4">
        <f>IF(B12&gt;0,$B$7,0)</f>
        <v>0</v>
      </c>
      <c r="J44" s="5">
        <f>B12</f>
        <v>0</v>
      </c>
      <c r="K44" s="60">
        <f>IF(B12&gt;0,0.3,0)</f>
        <v>0</v>
      </c>
      <c r="L44" s="5">
        <f>I44*J44*K44</f>
        <v>0</v>
      </c>
      <c r="M44" s="2" t="str">
        <f t="shared" si="1"/>
        <v>MC</v>
      </c>
      <c r="N44" s="6">
        <f t="shared" si="2"/>
        <v>130.61000000000001</v>
      </c>
      <c r="O44" s="7">
        <f t="shared" si="11"/>
        <v>0</v>
      </c>
      <c r="P44" s="13">
        <f t="shared" si="6"/>
        <v>0</v>
      </c>
    </row>
    <row r="45" spans="1:17" x14ac:dyDescent="0.25">
      <c r="A45" s="23" t="s">
        <v>66</v>
      </c>
      <c r="B45" s="27">
        <f>VLOOKUP($B$5,GEOMETRIA,HLOOKUP($A45,CNR!$A$1:$AX$2,2,FALSE),FALSE)</f>
        <v>2</v>
      </c>
      <c r="D45" s="58" t="s">
        <v>114</v>
      </c>
      <c r="E45" s="2" t="str">
        <f>STIMA!E45</f>
        <v>B.05.030</v>
      </c>
      <c r="F45" s="3" t="str">
        <f t="shared" si="0"/>
        <v>ACCIAI E STRUTTURE IN ACCIAIO - IN BARRE TONDE B450C BARRE AD ADERENZA MIGLIORATA</v>
      </c>
      <c r="G45" s="2" t="str">
        <f>STIMA!G45</f>
        <v>CORPO</v>
      </c>
      <c r="H45" s="2" t="str">
        <f>STIMA!H45</f>
        <v>OPERE IN CLS (ESCLUSE FONDAZIONI INDIRETTE)</v>
      </c>
      <c r="I45" s="48" t="s">
        <v>85</v>
      </c>
      <c r="J45" s="50"/>
      <c r="K45" s="60">
        <f>IF(B12&gt;0,50,0)</f>
        <v>0</v>
      </c>
      <c r="L45" s="5">
        <f>L44*K45</f>
        <v>0</v>
      </c>
      <c r="M45" s="2" t="str">
        <f t="shared" si="1"/>
        <v>kG</v>
      </c>
      <c r="N45" s="6">
        <f t="shared" si="2"/>
        <v>1.26</v>
      </c>
      <c r="O45" s="7">
        <f t="shared" si="11"/>
        <v>0</v>
      </c>
      <c r="P45" s="13">
        <f t="shared" si="6"/>
        <v>0</v>
      </c>
    </row>
    <row r="46" spans="1:17" x14ac:dyDescent="0.25">
      <c r="A46" s="26" t="s">
        <v>65</v>
      </c>
      <c r="B46" s="27">
        <f>VLOOKUP($B$5,GEOMETRIA,HLOOKUP($A46,CNR!$A$1:$AX$2,2,FALSE),FALSE)</f>
        <v>4</v>
      </c>
      <c r="D46" s="58" t="s">
        <v>115</v>
      </c>
      <c r="E46" s="2" t="str">
        <f>STIMA!E46</f>
        <v>B.04.001</v>
      </c>
      <c r="F46" s="3" t="str">
        <f t="shared" si="0"/>
        <v>CASSEFORME PIANE ORIZZONTALI O VERTICALI PER CONGLOMERATI CEMENTIZI</v>
      </c>
      <c r="G46" s="2" t="str">
        <f>STIMA!G46</f>
        <v>CORPO</v>
      </c>
      <c r="H46" s="2" t="str">
        <f>STIMA!H46</f>
        <v>OPERE IN CLS (ESCLUSE FONDAZIONI INDIRETTE)</v>
      </c>
      <c r="I46" s="4">
        <f>IF(B12&gt;0,$B$7,0)</f>
        <v>0</v>
      </c>
      <c r="J46" s="5">
        <f>IF(B12&gt;0,2*0.3,0)</f>
        <v>0</v>
      </c>
      <c r="K46" s="22"/>
      <c r="L46" s="5">
        <f>I46*J46</f>
        <v>0</v>
      </c>
      <c r="M46" s="2" t="str">
        <f t="shared" si="1"/>
        <v>MQ</v>
      </c>
      <c r="N46" s="6">
        <f t="shared" si="2"/>
        <v>28.88</v>
      </c>
      <c r="O46" s="7">
        <f t="shared" si="11"/>
        <v>0</v>
      </c>
      <c r="P46" s="13">
        <f t="shared" si="6"/>
        <v>0</v>
      </c>
    </row>
    <row r="47" spans="1:17" x14ac:dyDescent="0.25">
      <c r="A47" s="1" t="s">
        <v>124</v>
      </c>
      <c r="B47" s="27">
        <f>VLOOKUP($B$5,GEOMETRIA,HLOOKUP($A47,CNR!$A$1:$AX$2,2,FALSE),FALSE)</f>
        <v>0</v>
      </c>
      <c r="D47" s="2" t="s">
        <v>70</v>
      </c>
      <c r="E47" s="2"/>
      <c r="F47" s="3" t="str">
        <f t="shared" si="0"/>
        <v/>
      </c>
      <c r="G47" s="2"/>
      <c r="H47" s="2"/>
      <c r="I47" s="4">
        <f>IF(B35=1,$B$7,0)</f>
        <v>1</v>
      </c>
      <c r="J47" s="5">
        <f>IF(B3&gt;0,(2*B10+B6+2*B12+B15+((B3+B11)*B16)*2+(IF(B3&gt;B19,2*B18,0))+2*B20+6*B21+2*B22+B9),B6+2*B10+2*B12+B15+(K15+K16)*2*B17+IF(B29-B3&gt;B19,2*B18,0)+2*B20+6*B21+2*B22+B9)</f>
        <v>37.840000000000003</v>
      </c>
      <c r="K47" s="12"/>
      <c r="L47" s="5">
        <f>I47*J47</f>
        <v>37.840000000000003</v>
      </c>
      <c r="M47" s="2" t="s">
        <v>35</v>
      </c>
      <c r="N47" s="6">
        <v>15</v>
      </c>
      <c r="O47" s="7">
        <f t="shared" si="11"/>
        <v>567.6</v>
      </c>
      <c r="P47" s="13">
        <f t="shared" si="6"/>
        <v>0.22599444024770726</v>
      </c>
    </row>
    <row r="48" spans="1:17" x14ac:dyDescent="0.25">
      <c r="A48" s="1" t="s">
        <v>150</v>
      </c>
      <c r="B48" s="27">
        <f>VLOOKUP($B$5,GEOMETRIA,HLOOKUP($A48,CNR!$A$1:$AX$2,2,FALSE),FALSE)</f>
        <v>0</v>
      </c>
      <c r="D48" s="58" t="s">
        <v>126</v>
      </c>
      <c r="E48" s="2" t="str">
        <f>STIMA!E48</f>
        <v>G.02.025.b</v>
      </c>
      <c r="F48" s="3" t="str">
        <f>IF(E48="","",VLOOKUP(E48,EPU,2,FALSE))</f>
        <v>- Laterale</v>
      </c>
      <c r="G48" s="2" t="str">
        <f>STIMA!G48</f>
        <v>CORPO</v>
      </c>
      <c r="H48" s="2" t="str">
        <f>STIMA!H48</f>
        <v xml:space="preserve">BARRIERE DI SICUREZZA </v>
      </c>
      <c r="I48" s="4">
        <f>IF(B49&gt;0,$B$7,0)</f>
        <v>0</v>
      </c>
      <c r="J48" s="5">
        <f>B47</f>
        <v>0</v>
      </c>
      <c r="K48" s="60"/>
      <c r="L48" s="5">
        <f>I48*J48</f>
        <v>0</v>
      </c>
      <c r="M48" s="2" t="str">
        <f>IF(E48="","",VLOOKUP(E48,EPU,3,FALSE))</f>
        <v>ML</v>
      </c>
      <c r="N48" s="6">
        <f>IF(E48="","",VLOOKUP(E48,EPU,4,FALSE))</f>
        <v>10.14</v>
      </c>
      <c r="O48" s="7">
        <f>L48*N48</f>
        <v>0</v>
      </c>
      <c r="P48" s="13">
        <f t="shared" si="6"/>
        <v>0</v>
      </c>
    </row>
    <row r="49" spans="1:16" x14ac:dyDescent="0.25">
      <c r="A49" s="1" t="s">
        <v>126</v>
      </c>
      <c r="B49" s="27">
        <f>VLOOKUP($B$5,GEOMETRIA,HLOOKUP($A49,CNR!$A$1:$AX$2,2,FALSE),FALSE)</f>
        <v>0</v>
      </c>
      <c r="D49" s="58" t="s">
        <v>125</v>
      </c>
      <c r="E49" s="2" t="str">
        <f>STIMA!E49</f>
        <v>A.02.001.e</v>
      </c>
      <c r="F49" s="3" t="str">
        <f>IF(E49="","",VLOOKUP(E49,EPU,2,FALSE))</f>
        <v>- Scarpate per ammorsamento nuovi rilevati</v>
      </c>
      <c r="G49" s="2" t="str">
        <f>STIMA!G49</f>
        <v>MISURA</v>
      </c>
      <c r="H49" s="2" t="str">
        <f>STIMA!H49</f>
        <v>BONIFICHE</v>
      </c>
      <c r="I49" s="4">
        <f>IF(B47&gt;0,$B$7,0)</f>
        <v>0</v>
      </c>
      <c r="J49" s="5">
        <f>IF(B47&gt;0,ABS(B3)/COS(ATAN(B16))*B47,0)</f>
        <v>0</v>
      </c>
      <c r="K49" s="60"/>
      <c r="L49" s="5">
        <f>I49*J49</f>
        <v>0</v>
      </c>
      <c r="M49" s="2" t="str">
        <f>IF(E49="","",VLOOKUP(E49,EPU,3,FALSE))</f>
        <v>MQ</v>
      </c>
      <c r="N49" s="6">
        <f>IF(E49="","",VLOOKUP(E49,EPU,4,FALSE))</f>
        <v>12.87</v>
      </c>
      <c r="O49" s="7">
        <f>L49*N49</f>
        <v>0</v>
      </c>
      <c r="P49" s="13">
        <f t="shared" si="6"/>
        <v>0</v>
      </c>
    </row>
    <row r="50" spans="1:16" x14ac:dyDescent="0.25">
      <c r="D50" s="58" t="s">
        <v>151</v>
      </c>
      <c r="E50" s="2" t="str">
        <f>STIMA!E50</f>
        <v>D.01.060</v>
      </c>
      <c r="F50" s="3" t="str">
        <f>IF(E50="","",VLOOKUP(E50,EPU,2,FALSE))</f>
        <v>TAGLIO DELLA PAVIMENTAZIONE IN CONGLOMERATO BITUMINOSO SU IMPALCATI</v>
      </c>
      <c r="G50" s="2" t="str">
        <f>STIMA!G50</f>
        <v>MISURA</v>
      </c>
      <c r="H50" s="2" t="str">
        <f>STIMA!H50</f>
        <v>DEMOLIZIONI</v>
      </c>
      <c r="I50" s="4">
        <f>IF(B47&gt;0,$B$7,0)</f>
        <v>0</v>
      </c>
      <c r="J50" s="5">
        <f>B47</f>
        <v>0</v>
      </c>
      <c r="K50" s="60"/>
      <c r="L50" s="5">
        <f>I50*J50</f>
        <v>0</v>
      </c>
      <c r="M50" s="2" t="str">
        <f>IF(E50="","",VLOOKUP(E50,EPU,3,FALSE))</f>
        <v>ML</v>
      </c>
      <c r="N50" s="6">
        <f>IF(E50="","",VLOOKUP(E50,EPU,4,FALSE))</f>
        <v>1.63</v>
      </c>
      <c r="O50" s="7">
        <f>L50*N50</f>
        <v>0</v>
      </c>
      <c r="P50" s="13">
        <f t="shared" si="6"/>
        <v>0</v>
      </c>
    </row>
    <row r="51" spans="1:16" x14ac:dyDescent="0.25">
      <c r="D51" s="58" t="s">
        <v>152</v>
      </c>
      <c r="E51" s="2" t="str">
        <f>STIMA!E51</f>
        <v>D.01.065</v>
      </c>
      <c r="F51" s="3" t="str">
        <f>IF(E51="","",VLOOKUP(E51,EPU,2,FALSE))</f>
        <v>SCARIFICA E/O DEMOLIZIONE PAVIMENTAZIONE SU IMPALCATI DI OPERE D'ARTE</v>
      </c>
      <c r="G51" s="2" t="str">
        <f>STIMA!G51</f>
        <v>MISURA</v>
      </c>
      <c r="H51" s="2" t="str">
        <f>STIMA!H51</f>
        <v>DEMOLIZIONI</v>
      </c>
      <c r="I51" s="4">
        <f>IF(B47&gt;0,$B$7,0)</f>
        <v>0</v>
      </c>
      <c r="J51" s="5">
        <f>B48*B47</f>
        <v>0</v>
      </c>
      <c r="K51" s="60">
        <f>B29*100</f>
        <v>67</v>
      </c>
      <c r="L51" s="5">
        <f>I51*J51*K51</f>
        <v>0</v>
      </c>
      <c r="M51" s="2" t="str">
        <f>IF(E51="","",VLOOKUP(E51,EPU,3,FALSE))</f>
        <v>MQxCM</v>
      </c>
      <c r="N51" s="6">
        <f>IF(E51="","",VLOOKUP(E51,EPU,4,FALSE))</f>
        <v>0.55000000000000004</v>
      </c>
      <c r="O51" s="7">
        <f>L51*N51</f>
        <v>0</v>
      </c>
      <c r="P51" s="13">
        <f t="shared" si="6"/>
        <v>0</v>
      </c>
    </row>
    <row r="52" spans="1:16" x14ac:dyDescent="0.25">
      <c r="D52" s="58" t="s">
        <v>153</v>
      </c>
      <c r="E52" s="2" t="str">
        <f>STIMA!E52</f>
        <v>D.01.052</v>
      </c>
      <c r="F52" s="3" t="str">
        <f>IF(E52="","",VLOOKUP(E52,EPU,2,FALSE))</f>
        <v>FRESATURA DI STRATI DI PAVIMENTAZIONE IN CONGLOMERATO BITUMINOSO</v>
      </c>
      <c r="G52" s="2" t="str">
        <f>STIMA!G52</f>
        <v>MISURA</v>
      </c>
      <c r="H52" s="2" t="str">
        <f>STIMA!H52</f>
        <v>DEMOLIZIONI</v>
      </c>
      <c r="I52" s="4">
        <f>IF(B47&gt;0,$B$7,0)</f>
        <v>0</v>
      </c>
      <c r="J52" s="5">
        <f>B48*B47</f>
        <v>0</v>
      </c>
      <c r="K52" s="60">
        <f>(MAX(B27:B28)+B26)*100</f>
        <v>10</v>
      </c>
      <c r="L52" s="5">
        <f>I52*J52*K52</f>
        <v>0</v>
      </c>
      <c r="M52" s="2" t="str">
        <f>IF(E52="","",VLOOKUP(E52,EPU,3,FALSE))</f>
        <v>MQxCM</v>
      </c>
      <c r="N52" s="6">
        <f>IF(E52="","",VLOOKUP(E52,EPU,4,FALSE))</f>
        <v>0.44</v>
      </c>
      <c r="O52" s="7">
        <f>L52*N52</f>
        <v>0</v>
      </c>
      <c r="P52" s="13">
        <f t="shared" si="6"/>
        <v>0</v>
      </c>
    </row>
    <row r="60" spans="1:16" ht="15.75" thickBot="1" x14ac:dyDescent="0.3"/>
    <row r="61" spans="1:16" ht="16.5" thickBot="1" x14ac:dyDescent="0.3">
      <c r="O61" s="61">
        <f>SUM(O2:O60)</f>
        <v>2511.5662109999998</v>
      </c>
      <c r="P61" s="62">
        <f>SUM(P2:P48)</f>
        <v>1.0000000000000002</v>
      </c>
    </row>
    <row r="62" spans="1:16" x14ac:dyDescent="0.25">
      <c r="P62" s="62">
        <f>MAX(P2:P47)</f>
        <v>0.22599444024770726</v>
      </c>
    </row>
    <row r="63" spans="1:16" x14ac:dyDescent="0.25">
      <c r="P63" s="63">
        <v>0.2</v>
      </c>
    </row>
    <row r="64" spans="1:16" x14ac:dyDescent="0.25">
      <c r="P64" s="63">
        <v>0.05</v>
      </c>
    </row>
    <row r="65533" spans="7:7" x14ac:dyDescent="0.25">
      <c r="G65533" s="64"/>
    </row>
  </sheetData>
  <dataValidations count="4">
    <dataValidation type="list" allowBlank="1" showInputMessage="1" showErrorMessage="1" sqref="B5">
      <formula1>TIPO</formula1>
    </dataValidation>
    <dataValidation type="list" allowBlank="1" showInputMessage="1" showErrorMessage="1" sqref="G65533:G65536 G2:G52">
      <formula1>CM</formula1>
    </dataValidation>
    <dataValidation type="list" allowBlank="1" showInputMessage="1" showErrorMessage="1" sqref="H2:H52">
      <formula1>CAT</formula1>
    </dataValidation>
    <dataValidation type="list" allowBlank="1" showInputMessage="1" showErrorMessage="1" sqref="E2:E52">
      <formula1>CODICE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5533"/>
  <sheetViews>
    <sheetView zoomScale="90" zoomScaleNormal="90" workbookViewId="0">
      <pane ySplit="1" topLeftCell="A2" activePane="bottomLeft" state="frozen"/>
      <selection activeCell="G47" sqref="G47:H47"/>
      <selection pane="bottomLeft" activeCell="O34" sqref="O34:O35"/>
    </sheetView>
  </sheetViews>
  <sheetFormatPr defaultRowHeight="15" x14ac:dyDescent="0.25"/>
  <cols>
    <col min="1" max="1" width="23.5703125" style="1" customWidth="1"/>
    <col min="2" max="2" width="16.28515625" style="1" customWidth="1"/>
    <col min="3" max="3" width="3" style="1" customWidth="1"/>
    <col min="4" max="4" width="26" style="1" customWidth="1"/>
    <col min="5" max="5" width="12.140625" style="1" customWidth="1"/>
    <col min="6" max="7" width="2.5703125" style="1" customWidth="1"/>
    <col min="8" max="8" width="2" style="1" customWidth="1"/>
    <col min="9" max="9" width="6.7109375" style="1" customWidth="1"/>
    <col min="10" max="10" width="7.5703125" style="1" customWidth="1"/>
    <col min="11" max="11" width="6" style="1" customWidth="1"/>
    <col min="12" max="12" width="11" style="1" customWidth="1"/>
    <col min="13" max="13" width="9.140625" style="1" customWidth="1"/>
    <col min="14" max="14" width="10" style="1" customWidth="1"/>
    <col min="15" max="15" width="17.5703125" style="1" customWidth="1"/>
    <col min="16" max="16" width="9.140625" style="1" customWidth="1"/>
    <col min="17" max="17" width="6.28515625" style="1" customWidth="1"/>
    <col min="20" max="21" width="9.140625" style="1"/>
    <col min="22" max="22" width="13.7109375" style="1" customWidth="1"/>
    <col min="23" max="16384" width="9.140625" style="1"/>
  </cols>
  <sheetData>
    <row r="1" spans="1:29" ht="15.75" thickBot="1" x14ac:dyDescent="0.3">
      <c r="A1" s="73"/>
      <c r="B1" s="74"/>
      <c r="D1" s="70" t="s">
        <v>32</v>
      </c>
      <c r="E1" s="70" t="s">
        <v>0</v>
      </c>
      <c r="F1" s="70" t="s">
        <v>1</v>
      </c>
      <c r="G1" s="70" t="s">
        <v>6</v>
      </c>
      <c r="H1" s="70" t="s">
        <v>5</v>
      </c>
      <c r="I1" s="70" t="s">
        <v>2</v>
      </c>
      <c r="J1" s="70" t="s">
        <v>3</v>
      </c>
      <c r="K1" s="70" t="s">
        <v>4</v>
      </c>
      <c r="L1" s="70" t="s">
        <v>40</v>
      </c>
      <c r="M1" s="70" t="s">
        <v>41</v>
      </c>
      <c r="N1" s="70" t="s">
        <v>34</v>
      </c>
      <c r="O1" s="70" t="s">
        <v>42</v>
      </c>
      <c r="P1" s="71" t="s">
        <v>37</v>
      </c>
      <c r="Q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6.5" thickBot="1" x14ac:dyDescent="0.3">
      <c r="A2" s="75" t="s">
        <v>102</v>
      </c>
      <c r="B2" s="10">
        <f>O61</f>
        <v>2292.6884959999998</v>
      </c>
      <c r="D2" s="2" t="s">
        <v>56</v>
      </c>
      <c r="E2" s="2" t="str">
        <f>STIMA!E2</f>
        <v>A.02.001.f</v>
      </c>
      <c r="F2" s="3" t="str">
        <f t="shared" ref="F2:F47" si="0">IF(E2="","",VLOOKUP(E2,EPU,2,FALSE))</f>
        <v>- Dei rilevati con materiale da cava A1/A3 - Profondità cm 30</v>
      </c>
      <c r="G2" s="2" t="str">
        <f>STIMA!G2</f>
        <v>CORPO</v>
      </c>
      <c r="H2" s="2" t="str">
        <f>STIMA!H2</f>
        <v xml:space="preserve">MOVIMENTI DI MATERIE </v>
      </c>
      <c r="I2" s="4">
        <f>$B$7</f>
        <v>1</v>
      </c>
      <c r="J2" s="5">
        <f>IF(B47&gt;0,B6,IF(B3&gt;0,(B6+2*B10+((B3+B11)*B16-B30/COS(ATAN(B16)))*2+(IF(B3&gt;B19,2*B18,0)))+B15+2*B12,0))</f>
        <v>0</v>
      </c>
      <c r="K2" s="22"/>
      <c r="L2" s="5">
        <f>I2*J2</f>
        <v>0</v>
      </c>
      <c r="M2" s="2" t="str">
        <f t="shared" ref="M2:M46" si="1">IF(E2="","",VLOOKUP(E2,EPU,3,FALSE))</f>
        <v>MQ</v>
      </c>
      <c r="N2" s="6">
        <f t="shared" ref="N2:N46" si="2">IF(E2="","",VLOOKUP(E2,EPU,4,FALSE))</f>
        <v>5.82</v>
      </c>
      <c r="O2" s="7">
        <f t="shared" ref="O2:O9" si="3">L2*N2</f>
        <v>0</v>
      </c>
      <c r="P2" s="8">
        <f t="shared" ref="P2:P9" si="4">O2/$O$61</f>
        <v>0</v>
      </c>
    </row>
    <row r="3" spans="1:29" ht="15.75" thickBot="1" x14ac:dyDescent="0.3">
      <c r="A3" s="75" t="s">
        <v>110</v>
      </c>
      <c r="B3" s="14">
        <f>STIMA!V15</f>
        <v>0</v>
      </c>
      <c r="D3" s="2" t="s">
        <v>74</v>
      </c>
      <c r="E3" s="2" t="str">
        <f>STIMA!E3</f>
        <v>A.02.020.b</v>
      </c>
      <c r="F3" s="3" t="str">
        <f t="shared" si="0"/>
        <v>- Con uso di calce</v>
      </c>
      <c r="G3" s="2" t="str">
        <f>STIMA!G3</f>
        <v>CORPO</v>
      </c>
      <c r="H3" s="2" t="str">
        <f>STIMA!H3</f>
        <v xml:space="preserve">MOVIMENTI DI MATERIE </v>
      </c>
      <c r="I3" s="4">
        <f>IF(B34=1,$B$7,0)</f>
        <v>1</v>
      </c>
      <c r="J3" s="5">
        <f>IF(B47&gt;0,B6,IF(B3&gt;0,(B6+2*B10+((B3+B11)*B16-B30/COS(ATAN(B16)))*2+(IF(B3&gt;B19,2*B18,0)))+B15+B12,B6+2*B10+2*B12+B15))</f>
        <v>22</v>
      </c>
      <c r="K3" s="60">
        <v>0.3</v>
      </c>
      <c r="L3" s="5">
        <f>I3*J3*K3</f>
        <v>6.6</v>
      </c>
      <c r="M3" s="2" t="str">
        <f t="shared" si="1"/>
        <v>MC</v>
      </c>
      <c r="N3" s="6">
        <f t="shared" si="2"/>
        <v>5.9</v>
      </c>
      <c r="O3" s="7">
        <f t="shared" si="3"/>
        <v>38.94</v>
      </c>
      <c r="P3" s="13">
        <f t="shared" si="4"/>
        <v>1.6984426828126765E-2</v>
      </c>
    </row>
    <row r="4" spans="1:29" ht="15.75" thickBot="1" x14ac:dyDescent="0.3">
      <c r="A4" s="75" t="s">
        <v>109</v>
      </c>
      <c r="B4" s="14">
        <v>1</v>
      </c>
      <c r="D4" s="2" t="s">
        <v>71</v>
      </c>
      <c r="E4" s="2" t="str">
        <f>STIMA!E4</f>
        <v>A.01.001</v>
      </c>
      <c r="F4" s="3" t="str">
        <f t="shared" si="0"/>
        <v>SCAVO DI SBANCAMENTO IN MATERIE DI QUALSIASI NATURA</v>
      </c>
      <c r="G4" s="2" t="str">
        <f>STIMA!G4</f>
        <v>MISURA</v>
      </c>
      <c r="H4" s="2" t="str">
        <f>STIMA!H4</f>
        <v>BONIFICHE</v>
      </c>
      <c r="I4" s="4">
        <f>$B$7</f>
        <v>1</v>
      </c>
      <c r="J4" s="5">
        <f>J3</f>
        <v>22</v>
      </c>
      <c r="K4" s="5">
        <f>B32</f>
        <v>0.5</v>
      </c>
      <c r="L4" s="5">
        <f>I4*J4*K4</f>
        <v>11</v>
      </c>
      <c r="M4" s="2" t="str">
        <f t="shared" si="1"/>
        <v>MC</v>
      </c>
      <c r="N4" s="6">
        <f t="shared" si="2"/>
        <v>3.65</v>
      </c>
      <c r="O4" s="7">
        <f t="shared" si="3"/>
        <v>40.15</v>
      </c>
      <c r="P4" s="13">
        <f t="shared" si="4"/>
        <v>1.7512191503577031E-2</v>
      </c>
    </row>
    <row r="5" spans="1:29" ht="15.75" thickBot="1" x14ac:dyDescent="0.3">
      <c r="A5" s="17" t="s">
        <v>90</v>
      </c>
      <c r="B5" s="18" t="str">
        <f>STIMA!$B$5</f>
        <v>B.1</v>
      </c>
      <c r="D5" s="2" t="s">
        <v>72</v>
      </c>
      <c r="E5" s="2" t="str">
        <f>STIMA!E5</f>
        <v>A.02.003</v>
      </c>
      <c r="F5" s="3" t="str">
        <f t="shared" si="0"/>
        <v>FORNITURA MATERIALI PER RILEVATI DA CAVE CON DISTANZA &lt; 5 KM</v>
      </c>
      <c r="G5" s="2" t="str">
        <f>STIMA!G5</f>
        <v>MISURA</v>
      </c>
      <c r="H5" s="2" t="str">
        <f>STIMA!H5</f>
        <v>BONIFICHE</v>
      </c>
      <c r="I5" s="4">
        <f>$B$7</f>
        <v>1</v>
      </c>
      <c r="J5" s="5">
        <f>J4</f>
        <v>22</v>
      </c>
      <c r="K5" s="5">
        <f>K4</f>
        <v>0.5</v>
      </c>
      <c r="L5" s="5">
        <f>I5*J5*K5</f>
        <v>11</v>
      </c>
      <c r="M5" s="2" t="str">
        <f t="shared" si="1"/>
        <v>MC</v>
      </c>
      <c r="N5" s="6">
        <f t="shared" si="2"/>
        <v>15.83</v>
      </c>
      <c r="O5" s="7">
        <f t="shared" si="3"/>
        <v>174.13</v>
      </c>
      <c r="P5" s="13">
        <f t="shared" si="4"/>
        <v>7.5950134657979285E-2</v>
      </c>
    </row>
    <row r="6" spans="1:29" ht="15.75" thickBot="1" x14ac:dyDescent="0.3">
      <c r="A6" s="75" t="s">
        <v>97</v>
      </c>
      <c r="B6" s="19">
        <f>VLOOKUP($B$5,GEOMETRIA,HLOOKUP($A6,CNR!$A$1:$AX$2,2,FALSE),FALSE)</f>
        <v>19.5</v>
      </c>
      <c r="D6" s="2" t="s">
        <v>73</v>
      </c>
      <c r="E6" s="2" t="str">
        <f>STIMA!E6</f>
        <v>A.02.007.a</v>
      </c>
      <c r="F6" s="3" t="str">
        <f t="shared" si="0"/>
        <v>- Appartenenti ai gruppi A1, A2-4, A2-5, A3</v>
      </c>
      <c r="G6" s="2" t="str">
        <f>STIMA!G6</f>
        <v>MISURA</v>
      </c>
      <c r="H6" s="2" t="str">
        <f>STIMA!H6</f>
        <v>BONIFICHE</v>
      </c>
      <c r="I6" s="4">
        <f>$B$7</f>
        <v>1</v>
      </c>
      <c r="J6" s="5">
        <f>J5</f>
        <v>22</v>
      </c>
      <c r="K6" s="5">
        <f>K5</f>
        <v>0.5</v>
      </c>
      <c r="L6" s="5">
        <f>I6*J6*K6</f>
        <v>11</v>
      </c>
      <c r="M6" s="2" t="str">
        <f t="shared" si="1"/>
        <v>MC</v>
      </c>
      <c r="N6" s="6">
        <f t="shared" si="2"/>
        <v>1.7</v>
      </c>
      <c r="O6" s="7">
        <f t="shared" si="3"/>
        <v>18.7</v>
      </c>
      <c r="P6" s="13">
        <f t="shared" si="4"/>
        <v>8.1563631660495767E-3</v>
      </c>
    </row>
    <row r="7" spans="1:29" ht="15.75" thickBot="1" x14ac:dyDescent="0.3">
      <c r="A7" s="75" t="s">
        <v>116</v>
      </c>
      <c r="B7" s="21">
        <f>IF(B13=0,B4,(B13/2-B6/2)*6.28+B14*B13/2*0.75)</f>
        <v>1</v>
      </c>
      <c r="D7" s="2" t="s">
        <v>79</v>
      </c>
      <c r="E7" s="2" t="str">
        <f>STIMA!E7</f>
        <v>A.02.002.a</v>
      </c>
      <c r="F7" s="3" t="str">
        <f t="shared" si="0"/>
        <v>- Su terreni appartenenti ai gruppi A.1, A.2-4, A.2-5, A.3</v>
      </c>
      <c r="G7" s="2" t="str">
        <f>STIMA!G7</f>
        <v>CORPO</v>
      </c>
      <c r="H7" s="2" t="str">
        <f>STIMA!H7</f>
        <v xml:space="preserve">MOVIMENTI DI MATERIE </v>
      </c>
      <c r="I7" s="4">
        <f>$B$7</f>
        <v>1</v>
      </c>
      <c r="J7" s="5">
        <f>J2</f>
        <v>0</v>
      </c>
      <c r="K7" s="20"/>
      <c r="L7" s="5">
        <f>I7*J7</f>
        <v>0</v>
      </c>
      <c r="M7" s="2" t="str">
        <f t="shared" si="1"/>
        <v>MQ</v>
      </c>
      <c r="N7" s="6">
        <f t="shared" si="2"/>
        <v>0.43</v>
      </c>
      <c r="O7" s="7">
        <f t="shared" si="3"/>
        <v>0</v>
      </c>
      <c r="P7" s="13">
        <f t="shared" si="4"/>
        <v>0</v>
      </c>
    </row>
    <row r="8" spans="1:29" x14ac:dyDescent="0.25">
      <c r="A8" s="23" t="s">
        <v>96</v>
      </c>
      <c r="B8" s="24">
        <f>VLOOKUP($B$5,GEOMETRIA,HLOOKUP($A8,CNR!$A$1:$AX$2,2,FALSE),FALSE)</f>
        <v>2</v>
      </c>
      <c r="D8" s="2" t="s">
        <v>78</v>
      </c>
      <c r="E8" s="2" t="str">
        <f>STIMA!E8</f>
        <v>A.02.002.b</v>
      </c>
      <c r="F8" s="3" t="str">
        <f t="shared" si="0"/>
        <v>- Su terreni appartenenti ai gruppi A.4, A.2-6, A.2-7, A.5</v>
      </c>
      <c r="G8" s="2" t="str">
        <f>STIMA!G8</f>
        <v>CORPO</v>
      </c>
      <c r="H8" s="2" t="str">
        <f>STIMA!H8</f>
        <v xml:space="preserve">MOVIMENTI DI MATERIE </v>
      </c>
      <c r="I8" s="4">
        <f>$B$7</f>
        <v>1</v>
      </c>
      <c r="J8" s="5">
        <f>IF(B47&gt;0,B6,IF(B3&gt;0,0,B6+2*B10+2*B12+B15))</f>
        <v>22</v>
      </c>
      <c r="K8" s="22"/>
      <c r="L8" s="5">
        <f>I8*J8</f>
        <v>22</v>
      </c>
      <c r="M8" s="2" t="str">
        <f t="shared" si="1"/>
        <v>MQ</v>
      </c>
      <c r="N8" s="6">
        <f t="shared" si="2"/>
        <v>0.87</v>
      </c>
      <c r="O8" s="7">
        <f t="shared" si="3"/>
        <v>19.14</v>
      </c>
      <c r="P8" s="13">
        <f t="shared" si="4"/>
        <v>8.3482775934860375E-3</v>
      </c>
    </row>
    <row r="9" spans="1:29" x14ac:dyDescent="0.25">
      <c r="A9" s="26" t="s">
        <v>89</v>
      </c>
      <c r="B9" s="27">
        <f>VLOOKUP($B$5,GEOMETRIA,HLOOKUP($A9,CNR!$A$1:$AX$2,2,FALSE),FALSE)</f>
        <v>2.5</v>
      </c>
      <c r="D9" s="2" t="s">
        <v>58</v>
      </c>
      <c r="E9" s="2" t="str">
        <f>STIMA!E9</f>
        <v>E.01.031.b</v>
      </c>
      <c r="F9" s="3" t="str">
        <f t="shared" si="0"/>
        <v>- Resistenza a trazione(*) UNI EN ISO 10319 (kN/m)&gt;35 (kN/m)</v>
      </c>
      <c r="G9" s="2" t="str">
        <f>STIMA!G9</f>
        <v>CORPO</v>
      </c>
      <c r="H9" s="2" t="str">
        <f>STIMA!H9</f>
        <v xml:space="preserve">MOVIMENTI DI MATERIE </v>
      </c>
      <c r="I9" s="4">
        <f>IF(B33=1,$B$7,0)</f>
        <v>1</v>
      </c>
      <c r="J9" s="25">
        <f>IF(B3&gt;0,(B6+2*B10+((B3+B11)*B16-B30/COS(ATAN(B16)))*2+(IF(B3&gt;B19,2*B18,0))+2*(B31+B32+0.5))+2*B12+B15,B6+2*B10+2*B12+B15+2*(B31+B32+0.5))</f>
        <v>24.6</v>
      </c>
      <c r="K9" s="12"/>
      <c r="L9" s="5">
        <f>I9*J9</f>
        <v>24.6</v>
      </c>
      <c r="M9" s="2" t="str">
        <f t="shared" si="1"/>
        <v>MQ</v>
      </c>
      <c r="N9" s="6">
        <f t="shared" si="2"/>
        <v>1.63</v>
      </c>
      <c r="O9" s="7">
        <f t="shared" si="3"/>
        <v>40.097999999999999</v>
      </c>
      <c r="P9" s="13">
        <f t="shared" si="4"/>
        <v>1.7489510707607268E-2</v>
      </c>
    </row>
    <row r="10" spans="1:29" x14ac:dyDescent="0.25">
      <c r="A10" s="15" t="s">
        <v>44</v>
      </c>
      <c r="B10" s="27">
        <f>VLOOKUP($B$5,GEOMETRIA,HLOOKUP($A10,CNR!$A$1:$AX$2,2,FALSE),FALSE)</f>
        <v>1.25</v>
      </c>
      <c r="D10" s="2" t="s">
        <v>68</v>
      </c>
      <c r="E10" s="2"/>
      <c r="F10" s="29" t="str">
        <f t="shared" si="0"/>
        <v/>
      </c>
      <c r="G10" s="2"/>
      <c r="H10" s="2"/>
      <c r="I10" s="4">
        <f>$B$7</f>
        <v>1</v>
      </c>
      <c r="J10" s="5">
        <f>IF(B47&gt;0,B6+B10,IF(B3&gt;0,(B6+2*B10+2*B12+B15+B9+((B29+B11+(B3-B29-(IF((B3-B29)&gt;B19,B19,0)))/2)*B16-B30/COS(ATAN(B16)))*2),0))</f>
        <v>0</v>
      </c>
      <c r="K10" s="5">
        <f>IF(B3&gt;0,(IF(B3-B29&gt;B19,B3-B29-B19,B3-B29)),0)</f>
        <v>0</v>
      </c>
      <c r="L10" s="5">
        <f>I10*J10*K10</f>
        <v>0</v>
      </c>
      <c r="M10" s="28" t="str">
        <f t="shared" si="1"/>
        <v/>
      </c>
      <c r="N10" s="32" t="str">
        <f t="shared" si="2"/>
        <v/>
      </c>
      <c r="O10" s="33"/>
      <c r="P10" s="34"/>
    </row>
    <row r="11" spans="1:29" x14ac:dyDescent="0.25">
      <c r="A11" s="15" t="s">
        <v>81</v>
      </c>
      <c r="B11" s="27">
        <f>VLOOKUP($B$5,GEOMETRIA,HLOOKUP($A11,CNR!$A$1:$AX$2,2,FALSE),FALSE)</f>
        <v>0.1</v>
      </c>
      <c r="D11" s="2" t="s">
        <v>68</v>
      </c>
      <c r="E11" s="2"/>
      <c r="F11" s="36" t="str">
        <f>IF(E11="","",VLOOKUP(E11,EPU,2,FALSE))</f>
        <v/>
      </c>
      <c r="G11" s="2"/>
      <c r="H11" s="2"/>
      <c r="I11" s="4">
        <f>$B$7</f>
        <v>1</v>
      </c>
      <c r="J11" s="25">
        <f>IF(B47&gt;0,B6+B10+B18,IF(B3-B29&gt;B19,(B6+2*B10+2*B12+B15+B9+2*B18+((B3+B11-B19/2)*B16-B30/COS(ATAN(B16)))*2),0))</f>
        <v>0</v>
      </c>
      <c r="K11" s="5">
        <f>IF(B3-B29&gt;B19,B19,0)</f>
        <v>0</v>
      </c>
      <c r="L11" s="5">
        <f>I11*J11*K11</f>
        <v>0</v>
      </c>
      <c r="M11" s="35" t="str">
        <f>IF(E11="","",VLOOKUP(E11,EPU,3,FALSE))</f>
        <v/>
      </c>
      <c r="N11" s="39" t="str">
        <f>IF(E11="","",VLOOKUP(E11,EPU,4,FALSE))</f>
        <v/>
      </c>
      <c r="O11" s="40"/>
      <c r="P11" s="41"/>
    </row>
    <row r="12" spans="1:29" x14ac:dyDescent="0.25">
      <c r="A12" s="26" t="s">
        <v>94</v>
      </c>
      <c r="B12" s="27">
        <f>VLOOKUP($B$5,GEOMETRIA,HLOOKUP($A12,CNR!$A$1:$AX$2,2,FALSE),FALSE)</f>
        <v>0</v>
      </c>
      <c r="D12" s="2" t="s">
        <v>68</v>
      </c>
      <c r="E12" s="2" t="str">
        <f>STIMA!E12</f>
        <v>A.02.003</v>
      </c>
      <c r="F12" s="3" t="str">
        <f>IF(E12="","",VLOOKUP(E12,EPU,2,FALSE))</f>
        <v>FORNITURA MATERIALI PER RILEVATI DA CAVE CON DISTANZA &lt; 5 KM</v>
      </c>
      <c r="G12" s="2" t="str">
        <f>STIMA!G12</f>
        <v>CORPO</v>
      </c>
      <c r="H12" s="2" t="str">
        <f>STIMA!H12</f>
        <v xml:space="preserve">MOVIMENTI DI MATERIE </v>
      </c>
      <c r="I12" s="42" t="s">
        <v>85</v>
      </c>
      <c r="J12" s="43"/>
      <c r="K12" s="44"/>
      <c r="L12" s="5">
        <f>L10+L11</f>
        <v>0</v>
      </c>
      <c r="M12" s="2" t="str">
        <f>IF(E12="","",VLOOKUP(E12,EPU,3,FALSE))</f>
        <v>MC</v>
      </c>
      <c r="N12" s="6">
        <f>IF(E12="","",VLOOKUP(E12,EPU,4,FALSE))</f>
        <v>15.83</v>
      </c>
      <c r="O12" s="7">
        <f>L12*N12</f>
        <v>0</v>
      </c>
      <c r="P12" s="13">
        <f>O12/$O$61</f>
        <v>0</v>
      </c>
    </row>
    <row r="13" spans="1:29" x14ac:dyDescent="0.25">
      <c r="A13" s="23" t="s">
        <v>104</v>
      </c>
      <c r="B13" s="27">
        <f>VLOOKUP($B$5,GEOMETRIA,HLOOKUP($A13,CNR!$A$1:$AX$2,2,FALSE),FALSE)</f>
        <v>0</v>
      </c>
      <c r="D13" s="2" t="s">
        <v>67</v>
      </c>
      <c r="E13" s="2" t="str">
        <f>STIMA!E13</f>
        <v>A.02.007.d</v>
      </c>
      <c r="F13" s="3" t="str">
        <f t="shared" si="0"/>
        <v>- Compresa configurazione delle scarpate e profilatura dei cigli</v>
      </c>
      <c r="G13" s="2" t="str">
        <f>STIMA!G13</f>
        <v>CORPO</v>
      </c>
      <c r="H13" s="2" t="str">
        <f>STIMA!H13</f>
        <v xml:space="preserve">MOVIMENTI DI MATERIE </v>
      </c>
      <c r="I13" s="45" t="s">
        <v>85</v>
      </c>
      <c r="J13" s="46"/>
      <c r="K13" s="47"/>
      <c r="L13" s="5">
        <f>L12</f>
        <v>0</v>
      </c>
      <c r="M13" s="2" t="str">
        <f t="shared" si="1"/>
        <v>MC</v>
      </c>
      <c r="N13" s="6">
        <f t="shared" si="2"/>
        <v>0.87</v>
      </c>
      <c r="O13" s="7">
        <f>L13*N13</f>
        <v>0</v>
      </c>
      <c r="P13" s="13">
        <f>O13/$O$61</f>
        <v>0</v>
      </c>
    </row>
    <row r="14" spans="1:29" x14ac:dyDescent="0.25">
      <c r="A14" s="23" t="s">
        <v>105</v>
      </c>
      <c r="B14" s="27">
        <f>VLOOKUP($B$5,GEOMETRIA,HLOOKUP($A14,CNR!$A$1:$AX$2,2,FALSE),FALSE)</f>
        <v>0</v>
      </c>
      <c r="D14" s="2" t="s">
        <v>60</v>
      </c>
      <c r="E14" s="2" t="str">
        <f>STIMA!E14</f>
        <v>A.01.004</v>
      </c>
      <c r="F14" s="3" t="str">
        <f>IF(E14="","",VLOOKUP(E14,EPU,2,FALSE))</f>
        <v>SCAVO A SEZIONE RISTRETTA PER TRINCEE E BONIFICHE</v>
      </c>
      <c r="G14" s="2" t="str">
        <f>STIMA!G14</f>
        <v>CORPO</v>
      </c>
      <c r="H14" s="2" t="str">
        <f>STIMA!H14</f>
        <v xml:space="preserve">MOVIMENTI DI MATERIE </v>
      </c>
      <c r="I14" s="4">
        <f>$B$7</f>
        <v>1</v>
      </c>
      <c r="J14" s="5">
        <f>2*(B21+B21)</f>
        <v>4</v>
      </c>
      <c r="K14" s="5">
        <f>B21</f>
        <v>1</v>
      </c>
      <c r="L14" s="5">
        <f>I14*J14*K14</f>
        <v>4</v>
      </c>
      <c r="M14" s="2" t="str">
        <f>IF(E14="","",VLOOKUP(E14,EPU,3,FALSE))</f>
        <v>MC</v>
      </c>
      <c r="N14" s="6">
        <f>IF(E14="","",VLOOKUP(E14,EPU,4,FALSE))</f>
        <v>11.13</v>
      </c>
      <c r="O14" s="7">
        <f>L14*N14</f>
        <v>44.52</v>
      </c>
      <c r="P14" s="13">
        <f>O14/$O$61</f>
        <v>1.9418250703343701E-2</v>
      </c>
    </row>
    <row r="15" spans="1:29" x14ac:dyDescent="0.25">
      <c r="A15" s="26" t="s">
        <v>95</v>
      </c>
      <c r="B15" s="27">
        <f>VLOOKUP($B$5,GEOMETRIA,HLOOKUP($A15,CNR!$A$1:$AX$2,2,FALSE),FALSE)</f>
        <v>0</v>
      </c>
      <c r="D15" s="2" t="s">
        <v>64</v>
      </c>
      <c r="E15" s="2"/>
      <c r="F15" s="29"/>
      <c r="G15" s="2"/>
      <c r="H15" s="2"/>
      <c r="I15" s="4">
        <f>$B$7</f>
        <v>1</v>
      </c>
      <c r="J15" s="5">
        <f>IF(B47&gt;0,B6+B10,IF(B3+B29&lt;0,(B6+2*B10+2*B12+B15+B9+K15*B17),0))</f>
        <v>0</v>
      </c>
      <c r="K15" s="5">
        <f>IF(B3&lt;0,(IF(B29-B3&gt;B19,-B3+B29-B19,-B3+B29)),0)</f>
        <v>0</v>
      </c>
      <c r="L15" s="5">
        <f>I15*J15*K15</f>
        <v>0</v>
      </c>
      <c r="M15" s="28" t="str">
        <f>IF(E15="","",VLOOKUP(E15,EPU,3,FALSE))</f>
        <v/>
      </c>
      <c r="N15" s="32" t="str">
        <f>IF(E15="","",VLOOKUP(E15,EPU,4,FALSE))</f>
        <v/>
      </c>
      <c r="O15" s="33"/>
      <c r="P15" s="34"/>
    </row>
    <row r="16" spans="1:29" x14ac:dyDescent="0.25">
      <c r="A16" s="15" t="s">
        <v>45</v>
      </c>
      <c r="B16" s="27">
        <f>VLOOKUP($B$5,GEOMETRIA,HLOOKUP($A16,CNR!$A$1:$AX$2,2,FALSE),FALSE)</f>
        <v>1.5</v>
      </c>
      <c r="D16" s="2" t="s">
        <v>64</v>
      </c>
      <c r="E16" s="2"/>
      <c r="F16" s="36"/>
      <c r="G16" s="2"/>
      <c r="H16" s="2"/>
      <c r="I16" s="4">
        <f>$B$7</f>
        <v>1</v>
      </c>
      <c r="J16" s="5">
        <f>IF(B47&gt;0,B6+B10+B18,IF(K16&gt;0,(B6+2*B10+2*B12+B15+B9+2*K15*B17+K16*B17)+2*B18,0))</f>
        <v>0</v>
      </c>
      <c r="K16" s="5">
        <f>IF(B3&lt;0,(IF(B29-B3&gt;B19,B19,0)),0)</f>
        <v>0</v>
      </c>
      <c r="L16" s="5">
        <f>I16*J16*K16</f>
        <v>0</v>
      </c>
      <c r="M16" s="35" t="str">
        <f>IF(E16="","",VLOOKUP(E16,EPU,3,FALSE))</f>
        <v/>
      </c>
      <c r="N16" s="39" t="str">
        <f>IF(E16="","",VLOOKUP(E16,EPU,4,FALSE))</f>
        <v/>
      </c>
      <c r="O16" s="40"/>
      <c r="P16" s="41"/>
    </row>
    <row r="17" spans="1:16" x14ac:dyDescent="0.25">
      <c r="A17" s="15" t="s">
        <v>46</v>
      </c>
      <c r="B17" s="27">
        <f>VLOOKUP($B$5,GEOMETRIA,HLOOKUP($A17,CNR!$A$1:$AX$2,2,FALSE),FALSE)</f>
        <v>1</v>
      </c>
      <c r="D17" s="2" t="s">
        <v>64</v>
      </c>
      <c r="E17" s="2" t="str">
        <f>STIMA!E17</f>
        <v>A.01.001</v>
      </c>
      <c r="F17" s="3" t="str">
        <f>IF(E17="","",VLOOKUP(E17,EPU,2,FALSE))</f>
        <v>SCAVO DI SBANCAMENTO IN MATERIE DI QUALSIASI NATURA</v>
      </c>
      <c r="G17" s="2" t="str">
        <f>STIMA!G17</f>
        <v>CORPO</v>
      </c>
      <c r="H17" s="2" t="str">
        <f>STIMA!H17</f>
        <v xml:space="preserve">MOVIMENTI DI MATERIE </v>
      </c>
      <c r="I17" s="48" t="s">
        <v>85</v>
      </c>
      <c r="J17" s="49"/>
      <c r="K17" s="50"/>
      <c r="L17" s="5">
        <f>L15+L16</f>
        <v>0</v>
      </c>
      <c r="M17" s="2" t="str">
        <f>IF(E17="","",VLOOKUP(E17,EPU,3,FALSE))</f>
        <v>MC</v>
      </c>
      <c r="N17" s="6">
        <f>IF(E17="","",VLOOKUP(E17,EPU,4,FALSE))</f>
        <v>3.65</v>
      </c>
      <c r="O17" s="7">
        <f t="shared" ref="O17:O35" si="5">L17*N17</f>
        <v>0</v>
      </c>
      <c r="P17" s="13">
        <f t="shared" ref="P17:P52" si="6">O17/$O$61</f>
        <v>0</v>
      </c>
    </row>
    <row r="18" spans="1:16" x14ac:dyDescent="0.25">
      <c r="A18" s="23" t="s">
        <v>84</v>
      </c>
      <c r="B18" s="27">
        <f>VLOOKUP($B$5,GEOMETRIA,HLOOKUP($A18,CNR!$A$1:$AX$2,2,FALSE),FALSE)</f>
        <v>3</v>
      </c>
      <c r="D18" s="2" t="s">
        <v>50</v>
      </c>
      <c r="E18" s="2" t="str">
        <f>STIMA!E18</f>
        <v>D.01.001</v>
      </c>
      <c r="F18" s="3" t="str">
        <f t="shared" si="0"/>
        <v>FONDAZIONE STRADALE IN MISTO GRANULARE STABILIZZATO</v>
      </c>
      <c r="G18" s="2" t="str">
        <f>STIMA!G18</f>
        <v>CORPO</v>
      </c>
      <c r="H18" s="2" t="str">
        <f>STIMA!H18</f>
        <v>SOVRASTRUTTURA</v>
      </c>
      <c r="I18" s="4">
        <f t="shared" ref="I18:I25" si="7">$B$7</f>
        <v>1</v>
      </c>
      <c r="J18" s="5">
        <f>IF(B47&gt;0,B6+B48,B6+2*B12+B15+B8*(2*(MAX(B27,B28))+2*B26+2*B25+2*B24+B23))</f>
        <v>21.58</v>
      </c>
      <c r="K18" s="5">
        <f>B23</f>
        <v>0.3</v>
      </c>
      <c r="L18" s="5">
        <f t="shared" ref="L18:L22" si="8">I18*J18*K18</f>
        <v>6.4739999999999993</v>
      </c>
      <c r="M18" s="2" t="str">
        <f t="shared" si="1"/>
        <v>MC</v>
      </c>
      <c r="N18" s="6">
        <f t="shared" si="2"/>
        <v>31.05</v>
      </c>
      <c r="O18" s="7">
        <f t="shared" si="5"/>
        <v>201.01769999999999</v>
      </c>
      <c r="P18" s="13">
        <f t="shared" si="6"/>
        <v>8.7677720000214107E-2</v>
      </c>
    </row>
    <row r="19" spans="1:16" x14ac:dyDescent="0.25">
      <c r="A19" s="23" t="s">
        <v>83</v>
      </c>
      <c r="B19" s="27">
        <f>VLOOKUP($B$5,GEOMETRIA,HLOOKUP($A19,CNR!$A$1:$AX$2,2,FALSE),FALSE)</f>
        <v>5</v>
      </c>
      <c r="D19" s="2" t="s">
        <v>51</v>
      </c>
      <c r="E19" s="2" t="str">
        <f>STIMA!E19</f>
        <v>D.01.003</v>
      </c>
      <c r="F19" s="3" t="str">
        <f t="shared" si="0"/>
        <v>FONDAZIONE STRADALE IN MISTO CEMENTATO</v>
      </c>
      <c r="G19" s="2" t="str">
        <f>STIMA!G19</f>
        <v>CORPO</v>
      </c>
      <c r="H19" s="2" t="str">
        <f>STIMA!H19</f>
        <v>SOVRASTRUTTURA</v>
      </c>
      <c r="I19" s="4">
        <f t="shared" si="7"/>
        <v>1</v>
      </c>
      <c r="J19" s="5">
        <f>IF(B47&gt;0,B6+B48,B6+B8*(2*(MAX(B27,B28))+2*B26+2*B25+B24))</f>
        <v>20.68</v>
      </c>
      <c r="K19" s="5">
        <f>B24</f>
        <v>0.15</v>
      </c>
      <c r="L19" s="5">
        <f t="shared" si="8"/>
        <v>3.1019999999999999</v>
      </c>
      <c r="M19" s="2" t="str">
        <f t="shared" si="1"/>
        <v>MC</v>
      </c>
      <c r="N19" s="6">
        <f t="shared" si="2"/>
        <v>47.63</v>
      </c>
      <c r="O19" s="7">
        <f t="shared" si="5"/>
        <v>147.74825999999999</v>
      </c>
      <c r="P19" s="13">
        <f t="shared" si="6"/>
        <v>6.4443233460530269E-2</v>
      </c>
    </row>
    <row r="20" spans="1:16" x14ac:dyDescent="0.25">
      <c r="A20" s="15" t="s">
        <v>47</v>
      </c>
      <c r="B20" s="27">
        <f>VLOOKUP($B$5,GEOMETRIA,HLOOKUP($A20,CNR!$A$1:$AX$2,2,FALSE),FALSE)</f>
        <v>1</v>
      </c>
      <c r="D20" s="2" t="s">
        <v>52</v>
      </c>
      <c r="E20" s="2" t="str">
        <f>STIMA!E20</f>
        <v>D.01.005.c</v>
      </c>
      <c r="F20" s="3" t="str">
        <f t="shared" si="0"/>
        <v>- Con bitume modificato soft per metro cubo reso e per uno spessore superiore a cm 10</v>
      </c>
      <c r="G20" s="2" t="str">
        <f>STIMA!G20</f>
        <v>CORPO</v>
      </c>
      <c r="H20" s="2" t="str">
        <f>STIMA!H20</f>
        <v>SOVRASTRUTTURA</v>
      </c>
      <c r="I20" s="4">
        <f t="shared" si="7"/>
        <v>1</v>
      </c>
      <c r="J20" s="5">
        <f>IF(B47&gt;0,B6+B48,B6+B8*(2*(MAX(B27,B28))+2*B26+B25))</f>
        <v>20.14</v>
      </c>
      <c r="K20" s="5">
        <f>B25</f>
        <v>0.12</v>
      </c>
      <c r="L20" s="5">
        <f t="shared" si="8"/>
        <v>2.4167999999999998</v>
      </c>
      <c r="M20" s="2" t="str">
        <f t="shared" si="1"/>
        <v>MC</v>
      </c>
      <c r="N20" s="6">
        <f t="shared" si="2"/>
        <v>138.33000000000001</v>
      </c>
      <c r="O20" s="7">
        <f t="shared" si="5"/>
        <v>334.315944</v>
      </c>
      <c r="P20" s="13">
        <f t="shared" si="6"/>
        <v>0.14581830221736325</v>
      </c>
    </row>
    <row r="21" spans="1:16" x14ac:dyDescent="0.25">
      <c r="A21" s="15" t="s">
        <v>48</v>
      </c>
      <c r="B21" s="27">
        <f>VLOOKUP($B$5,GEOMETRIA,HLOOKUP($A21,CNR!$A$1:$AX$2,2,FALSE),FALSE)</f>
        <v>1</v>
      </c>
      <c r="D21" s="2" t="s">
        <v>53</v>
      </c>
      <c r="E21" s="2" t="str">
        <f>STIMA!E21</f>
        <v>D.01.017.e</v>
      </c>
      <c r="F21" s="3" t="str">
        <f t="shared" si="0"/>
        <v>- Con bitume modificato soft per metro cubo reso e per spessore superiore a cm 6</v>
      </c>
      <c r="G21" s="2" t="str">
        <f>STIMA!G21</f>
        <v>CORPO</v>
      </c>
      <c r="H21" s="2" t="str">
        <f>STIMA!H21</f>
        <v>SOVRASTRUTTURA</v>
      </c>
      <c r="I21" s="4">
        <f t="shared" si="7"/>
        <v>1</v>
      </c>
      <c r="J21" s="5">
        <f>IF(B47&gt;0,B6+B48,B6+B8*(2*(MAX(B27,B28))+B26))</f>
        <v>19.78</v>
      </c>
      <c r="K21" s="5">
        <f>B26</f>
        <v>0.06</v>
      </c>
      <c r="L21" s="5">
        <f t="shared" si="8"/>
        <v>1.1868000000000001</v>
      </c>
      <c r="M21" s="2" t="str">
        <f t="shared" si="1"/>
        <v>MC</v>
      </c>
      <c r="N21" s="6">
        <f t="shared" si="2"/>
        <v>152.34</v>
      </c>
      <c r="O21" s="7">
        <f t="shared" si="5"/>
        <v>180.79711200000003</v>
      </c>
      <c r="P21" s="13">
        <f t="shared" si="6"/>
        <v>7.8858123253740114E-2</v>
      </c>
    </row>
    <row r="22" spans="1:16" ht="15.75" thickBot="1" x14ac:dyDescent="0.3">
      <c r="A22" s="15" t="s">
        <v>49</v>
      </c>
      <c r="B22" s="27">
        <f>VLOOKUP($B$5,GEOMETRIA,HLOOKUP($A22,CNR!$A$1:$AX$2,2,FALSE),FALSE)</f>
        <v>1</v>
      </c>
      <c r="D22" s="2" t="s">
        <v>54</v>
      </c>
      <c r="E22" s="2" t="str">
        <f>STIMA!E22</f>
        <v>D.01.021.e</v>
      </c>
      <c r="F22" s="3" t="str">
        <f t="shared" si="0"/>
        <v>- Con bitume modificato hard per metro cubo reso e per spessore superiore a cm 3</v>
      </c>
      <c r="G22" s="2" t="str">
        <f>STIMA!G22</f>
        <v>CORPO</v>
      </c>
      <c r="H22" s="2" t="str">
        <f>STIMA!H22</f>
        <v>SOVRASTRUTTURA</v>
      </c>
      <c r="I22" s="4">
        <f t="shared" si="7"/>
        <v>1</v>
      </c>
      <c r="J22" s="5">
        <f>IF(B47&gt;0,B6+B48,B6+B8*B27)</f>
        <v>19.5</v>
      </c>
      <c r="K22" s="5">
        <f>B27</f>
        <v>0</v>
      </c>
      <c r="L22" s="5">
        <f t="shared" si="8"/>
        <v>0</v>
      </c>
      <c r="M22" s="2" t="str">
        <f t="shared" si="1"/>
        <v>MC</v>
      </c>
      <c r="N22" s="6">
        <f t="shared" si="2"/>
        <v>173.44</v>
      </c>
      <c r="O22" s="7">
        <f t="shared" si="5"/>
        <v>0</v>
      </c>
      <c r="P22" s="13">
        <f t="shared" si="6"/>
        <v>0</v>
      </c>
    </row>
    <row r="23" spans="1:16" x14ac:dyDescent="0.25">
      <c r="A23" s="76" t="s">
        <v>50</v>
      </c>
      <c r="B23" s="52">
        <f>VLOOKUP($B$5,GEOMETRIA,HLOOKUP($A23,CNR!$A$1:$AX$2,2,FALSE),FALSE)</f>
        <v>0.3</v>
      </c>
      <c r="D23" s="2" t="s">
        <v>55</v>
      </c>
      <c r="E23" s="2" t="str">
        <f>STIMA!E23</f>
        <v>D.01.036.a</v>
      </c>
      <c r="F23" s="3" t="str">
        <f t="shared" si="0"/>
        <v>- Con bitume modificato hard per uno spessore di cm 4</v>
      </c>
      <c r="G23" s="2" t="str">
        <f>STIMA!G23</f>
        <v>CORPO</v>
      </c>
      <c r="H23" s="2" t="str">
        <f>STIMA!H23</f>
        <v>SOVRASTRUTTURA</v>
      </c>
      <c r="I23" s="4">
        <f t="shared" si="7"/>
        <v>1</v>
      </c>
      <c r="J23" s="5">
        <f>IF(B47&gt;0,B6+B48,B6+B8*B28)</f>
        <v>19.579999999999998</v>
      </c>
      <c r="K23" s="12"/>
      <c r="L23" s="5">
        <f>IF(B28&gt;0,I23*J23,0)</f>
        <v>19.579999999999998</v>
      </c>
      <c r="M23" s="2" t="str">
        <f t="shared" si="1"/>
        <v>MQ</v>
      </c>
      <c r="N23" s="6">
        <f t="shared" si="2"/>
        <v>9.7799999999999994</v>
      </c>
      <c r="O23" s="7">
        <f t="shared" si="5"/>
        <v>191.49239999999998</v>
      </c>
      <c r="P23" s="13">
        <f t="shared" si="6"/>
        <v>8.3523077964622022E-2</v>
      </c>
    </row>
    <row r="24" spans="1:16" x14ac:dyDescent="0.25">
      <c r="A24" s="77" t="s">
        <v>51</v>
      </c>
      <c r="B24" s="54">
        <f>VLOOKUP($B$5,GEOMETRIA,HLOOKUP($A24,CNR!$A$1:$AX$2,2,FALSE),FALSE)</f>
        <v>0.15</v>
      </c>
      <c r="D24" s="2" t="s">
        <v>59</v>
      </c>
      <c r="E24" s="2" t="str">
        <f>STIMA!E24</f>
        <v>D.01.043.a</v>
      </c>
      <c r="F24" s="3" t="str">
        <f t="shared" si="0"/>
        <v>- In emulsione bituminosa non modificata</v>
      </c>
      <c r="G24" s="2" t="str">
        <f>STIMA!G24</f>
        <v>CORPO</v>
      </c>
      <c r="H24" s="2" t="str">
        <f>STIMA!H24</f>
        <v>SOVRASTRUTTURA</v>
      </c>
      <c r="I24" s="4">
        <f t="shared" si="7"/>
        <v>1</v>
      </c>
      <c r="J24" s="5">
        <f>J23</f>
        <v>19.579999999999998</v>
      </c>
      <c r="K24" s="12"/>
      <c r="L24" s="5">
        <f>L23</f>
        <v>19.579999999999998</v>
      </c>
      <c r="M24" s="2" t="str">
        <f t="shared" si="1"/>
        <v>MQ</v>
      </c>
      <c r="N24" s="6">
        <f t="shared" si="2"/>
        <v>0.8</v>
      </c>
      <c r="O24" s="7">
        <f t="shared" si="5"/>
        <v>15.664</v>
      </c>
      <c r="P24" s="13">
        <f t="shared" si="6"/>
        <v>6.832153616737998E-3</v>
      </c>
    </row>
    <row r="25" spans="1:16" x14ac:dyDescent="0.25">
      <c r="A25" s="77" t="s">
        <v>52</v>
      </c>
      <c r="B25" s="54">
        <f>VLOOKUP($B$5,GEOMETRIA,HLOOKUP($A25,CNR!$A$1:$AX$2,2,FALSE),FALSE)</f>
        <v>0.12</v>
      </c>
      <c r="D25" s="55" t="s">
        <v>87</v>
      </c>
      <c r="E25" s="2" t="str">
        <f>STIMA!E25</f>
        <v>A.02.004.b</v>
      </c>
      <c r="F25" s="3" t="str">
        <f t="shared" si="0"/>
        <v>- Dai depositi dell'amministrazione</v>
      </c>
      <c r="G25" s="2" t="str">
        <f>STIMA!G25</f>
        <v>CORPO</v>
      </c>
      <c r="H25" s="2" t="str">
        <f>STIMA!H25</f>
        <v xml:space="preserve">MOVIMENTI DI MATERIE </v>
      </c>
      <c r="I25" s="4">
        <f t="shared" si="7"/>
        <v>1</v>
      </c>
      <c r="J25" s="5">
        <f>IF(B47&gt;0,ABS(B3)/COS(ATAN(B16))+B10,IF(B3&gt;0,(2*(B3-B29)/COS(ATAN(B16))+((B29+B11)*(B10+(B29+B11)*B16/2)-B29*B29/2)*2/B30+B9*B29/B30+(IF(B3&gt;B19,2*B18,0))+IF(B13&gt;0,((3.14*(B13/2-B6-B15)^2*B3)/B7/B30),0)),((K15+B29-B30)+(K16-B30))*2*+B17+B9*B29/B30+IF(B29-B3&gt;B19,2*B18,0)+2*B10/B30))</f>
        <v>14.056666666666667</v>
      </c>
      <c r="K25" s="5">
        <f>B30</f>
        <v>0.3</v>
      </c>
      <c r="L25" s="5">
        <f>I25*J25*K25</f>
        <v>4.2169999999999996</v>
      </c>
      <c r="M25" s="2" t="str">
        <f t="shared" si="1"/>
        <v>MC</v>
      </c>
      <c r="N25" s="6">
        <f t="shared" si="2"/>
        <v>4.17</v>
      </c>
      <c r="O25" s="7">
        <f t="shared" si="5"/>
        <v>17.584889999999998</v>
      </c>
      <c r="P25" s="13">
        <f t="shared" si="6"/>
        <v>7.6699865815525944E-3</v>
      </c>
    </row>
    <row r="26" spans="1:16" x14ac:dyDescent="0.25">
      <c r="A26" s="77" t="s">
        <v>53</v>
      </c>
      <c r="B26" s="54">
        <f>VLOOKUP($B$5,GEOMETRIA,HLOOKUP($A26,CNR!$A$1:$AX$2,2,FALSE),FALSE)</f>
        <v>0.06</v>
      </c>
      <c r="D26" s="2" t="s">
        <v>69</v>
      </c>
      <c r="E26" s="2" t="str">
        <f>STIMA!E26</f>
        <v>A.02.007.d</v>
      </c>
      <c r="F26" s="3" t="str">
        <f>IF(E26="","",VLOOKUP(E26,EPU,2,FALSE))</f>
        <v>- Compresa configurazione delle scarpate e profilatura dei cigli</v>
      </c>
      <c r="G26" s="2" t="str">
        <f>STIMA!G26</f>
        <v>CORPO</v>
      </c>
      <c r="H26" s="2" t="str">
        <f>STIMA!H26</f>
        <v xml:space="preserve">MOVIMENTI DI MATERIE </v>
      </c>
      <c r="I26" s="48" t="s">
        <v>85</v>
      </c>
      <c r="J26" s="49"/>
      <c r="K26" s="50"/>
      <c r="L26" s="5">
        <f>L25</f>
        <v>4.2169999999999996</v>
      </c>
      <c r="M26" s="2" t="str">
        <f t="shared" si="1"/>
        <v>MC</v>
      </c>
      <c r="N26" s="6">
        <f t="shared" si="2"/>
        <v>0.87</v>
      </c>
      <c r="O26" s="7">
        <f t="shared" si="5"/>
        <v>3.6687899999999996</v>
      </c>
      <c r="P26" s="13">
        <f t="shared" si="6"/>
        <v>1.6002130278059371E-3</v>
      </c>
    </row>
    <row r="27" spans="1:16" x14ac:dyDescent="0.25">
      <c r="A27" s="77" t="s">
        <v>54</v>
      </c>
      <c r="B27" s="54">
        <f>VLOOKUP($B$5,GEOMETRIA,HLOOKUP($A27,CNR!$A$1:$AX$2,2,FALSE),FALSE)</f>
        <v>0</v>
      </c>
      <c r="D27" s="55" t="s">
        <v>91</v>
      </c>
      <c r="E27" s="2" t="str">
        <f>STIMA!E27</f>
        <v>F.01.019.1.a</v>
      </c>
      <c r="F27" s="3" t="str">
        <f>IF(E27="","",VLOOKUP(E27,EPU,2,FALSE))</f>
        <v>- Con miscuglio di semi di prato</v>
      </c>
      <c r="G27" s="2" t="str">
        <f>STIMA!G27</f>
        <v>CORPO</v>
      </c>
      <c r="H27" s="2" t="str">
        <f>STIMA!H27</f>
        <v xml:space="preserve">MOVIMENTI DI MATERIE </v>
      </c>
      <c r="I27" s="4">
        <f>$B$7</f>
        <v>1</v>
      </c>
      <c r="J27" s="5">
        <f>IF(B47&gt;0,ABS(B3)/COS(ATAN(B16))+B10,IF(B3&gt;0,(2*(B3-B29)/COS(ATAN(B16))+((B29+B11)*(B10+(B29+B11)*B16/2)-B29*B29/2)*2/B30+B9*B29/B30+(IF(B3&gt;B19,2*B18,0))),((K15+B29-B30)+(K16-B30))*2*+B17+B9*B29/B30+IF(B29-B3&gt;B19,2*B18,0)+2*B10/B30))</f>
        <v>14.056666666666667</v>
      </c>
      <c r="K27" s="20"/>
      <c r="L27" s="5">
        <f t="shared" ref="L27:L34" si="9">I27*J27</f>
        <v>14.056666666666667</v>
      </c>
      <c r="M27" s="2" t="str">
        <f t="shared" si="1"/>
        <v>MQ</v>
      </c>
      <c r="N27" s="6">
        <f t="shared" si="2"/>
        <v>1.26</v>
      </c>
      <c r="O27" s="7">
        <f t="shared" si="5"/>
        <v>17.711400000000001</v>
      </c>
      <c r="P27" s="13">
        <f t="shared" si="6"/>
        <v>7.7251663411321116E-3</v>
      </c>
    </row>
    <row r="28" spans="1:16" ht="15.75" thickBot="1" x14ac:dyDescent="0.3">
      <c r="A28" s="77" t="s">
        <v>55</v>
      </c>
      <c r="B28" s="54">
        <f>VLOOKUP($B$5,GEOMETRIA,HLOOKUP($A28,CNR!$A$1:$AX$2,2,FALSE),FALSE)</f>
        <v>0.04</v>
      </c>
      <c r="D28" s="2" t="s">
        <v>61</v>
      </c>
      <c r="E28" s="2" t="str">
        <f>STIMA!E28</f>
        <v>E.05.010.a</v>
      </c>
      <c r="F28" s="3" t="str">
        <f t="shared" si="0"/>
        <v>- Recinzione stradale di sicurezza di H nominale 1.20 m</v>
      </c>
      <c r="G28" s="2" t="str">
        <f>STIMA!G28</f>
        <v>CORPO</v>
      </c>
      <c r="H28" s="2" t="str">
        <f>STIMA!H28</f>
        <v>LAVORI DIVERSI</v>
      </c>
      <c r="I28" s="4">
        <f>IF(B22&gt;0,$B$7,0)</f>
        <v>1</v>
      </c>
      <c r="J28" s="5">
        <v>2</v>
      </c>
      <c r="K28" s="22"/>
      <c r="L28" s="5">
        <f t="shared" si="9"/>
        <v>2</v>
      </c>
      <c r="M28" s="2" t="str">
        <f t="shared" si="1"/>
        <v>ML</v>
      </c>
      <c r="N28" s="6">
        <f t="shared" si="2"/>
        <v>29.86</v>
      </c>
      <c r="O28" s="7">
        <f t="shared" si="5"/>
        <v>59.72</v>
      </c>
      <c r="P28" s="13">
        <f t="shared" si="6"/>
        <v>2.6048021832966884E-2</v>
      </c>
    </row>
    <row r="29" spans="1:16" ht="15.75" thickBot="1" x14ac:dyDescent="0.3">
      <c r="A29" s="78" t="s">
        <v>21</v>
      </c>
      <c r="B29" s="19">
        <f>VLOOKUP($B$5,GEOMETRIA,HLOOKUP($A29,CNR!$A$1:$AX$2,2,FALSE),FALSE)</f>
        <v>0.66999999999999993</v>
      </c>
      <c r="D29" s="55" t="s">
        <v>92</v>
      </c>
      <c r="E29" s="2" t="str">
        <f>STIMA!E29</f>
        <v>G.02.002.a</v>
      </c>
      <c r="F29" s="3" t="str">
        <f t="shared" si="0"/>
        <v>- Bordo laterale</v>
      </c>
      <c r="G29" s="2" t="str">
        <f>STIMA!G29</f>
        <v>CORPO</v>
      </c>
      <c r="H29" s="2" t="str">
        <f>STIMA!H29</f>
        <v xml:space="preserve">BARRIERE DI SICUREZZA </v>
      </c>
      <c r="I29" s="4">
        <f>$B$7+2*B14*(B13/2-B6)</f>
        <v>1</v>
      </c>
      <c r="J29" s="5">
        <f>IF($B$3&lt;1.5,0,B37)</f>
        <v>0</v>
      </c>
      <c r="K29" s="22"/>
      <c r="L29" s="5">
        <f t="shared" si="9"/>
        <v>0</v>
      </c>
      <c r="M29" s="2" t="str">
        <f t="shared" si="1"/>
        <v>ML</v>
      </c>
      <c r="N29" s="6">
        <f t="shared" si="2"/>
        <v>58.29</v>
      </c>
      <c r="O29" s="7">
        <f t="shared" si="5"/>
        <v>0</v>
      </c>
      <c r="P29" s="13">
        <f t="shared" si="6"/>
        <v>0</v>
      </c>
    </row>
    <row r="30" spans="1:16" x14ac:dyDescent="0.25">
      <c r="A30" s="1" t="s">
        <v>86</v>
      </c>
      <c r="B30" s="27">
        <f>VLOOKUP($B$5,GEOMETRIA,HLOOKUP($A30,CNR!$A$1:$AX$2,2,FALSE),FALSE)</f>
        <v>0.3</v>
      </c>
      <c r="D30" s="55" t="s">
        <v>80</v>
      </c>
      <c r="E30" s="2" t="str">
        <f>STIMA!E30</f>
        <v>G.02.003.a</v>
      </c>
      <c r="F30" s="3" t="str">
        <f t="shared" si="0"/>
        <v>- Bordo laterale nastro e paletti o muretto</v>
      </c>
      <c r="G30" s="2" t="str">
        <f>STIMA!G30</f>
        <v>CORPO</v>
      </c>
      <c r="H30" s="2" t="str">
        <f>STIMA!H30</f>
        <v xml:space="preserve">BARRIERE DI SICUREZZA </v>
      </c>
      <c r="I30" s="4">
        <f>$B$7+2*B14*(B13/2-B6)</f>
        <v>1</v>
      </c>
      <c r="J30" s="5">
        <f>IF($B$3&lt;1.5,0,B38)</f>
        <v>0</v>
      </c>
      <c r="K30" s="22"/>
      <c r="L30" s="5">
        <f t="shared" si="9"/>
        <v>0</v>
      </c>
      <c r="M30" s="2" t="str">
        <f t="shared" si="1"/>
        <v>ML</v>
      </c>
      <c r="N30" s="6">
        <f t="shared" si="2"/>
        <v>100.61</v>
      </c>
      <c r="O30" s="7">
        <f t="shared" si="5"/>
        <v>0</v>
      </c>
      <c r="P30" s="13">
        <f t="shared" si="6"/>
        <v>0</v>
      </c>
    </row>
    <row r="31" spans="1:16" x14ac:dyDescent="0.25">
      <c r="A31" s="1" t="s">
        <v>56</v>
      </c>
      <c r="B31" s="27">
        <f>VLOOKUP($B$5,GEOMETRIA,HLOOKUP($A31,CNR!$A$1:$AX$2,2,FALSE),FALSE)</f>
        <v>0.3</v>
      </c>
      <c r="D31" s="55" t="s">
        <v>99</v>
      </c>
      <c r="E31" s="2" t="str">
        <f>STIMA!E31</f>
        <v>G.02.004.a</v>
      </c>
      <c r="F31" s="3" t="str">
        <f t="shared" si="0"/>
        <v>- Bordo laterale nastro e paletti</v>
      </c>
      <c r="G31" s="2" t="str">
        <f>STIMA!G31</f>
        <v>CORPO</v>
      </c>
      <c r="H31" s="2" t="str">
        <f>STIMA!H31</f>
        <v xml:space="preserve">BARRIERE DI SICUREZZA </v>
      </c>
      <c r="I31" s="4">
        <f>$B$7+2*B14*(B13/2-B6)</f>
        <v>1</v>
      </c>
      <c r="J31" s="5">
        <f>IF($B$3&lt;1.5,0,B39)</f>
        <v>0</v>
      </c>
      <c r="K31" s="22"/>
      <c r="L31" s="5">
        <f t="shared" si="9"/>
        <v>0</v>
      </c>
      <c r="M31" s="2" t="str">
        <f t="shared" si="1"/>
        <v>ML</v>
      </c>
      <c r="N31" s="6">
        <f t="shared" si="2"/>
        <v>143.21</v>
      </c>
      <c r="O31" s="7">
        <f t="shared" si="5"/>
        <v>0</v>
      </c>
      <c r="P31" s="13">
        <f t="shared" si="6"/>
        <v>0</v>
      </c>
    </row>
    <row r="32" spans="1:16" x14ac:dyDescent="0.25">
      <c r="A32" s="1" t="s">
        <v>57</v>
      </c>
      <c r="B32" s="27">
        <f>VLOOKUP($B$5,GEOMETRIA,HLOOKUP($A32,CNR!$A$1:$AX$2,2,FALSE),FALSE)</f>
        <v>0.5</v>
      </c>
      <c r="D32" s="55" t="s">
        <v>100</v>
      </c>
      <c r="E32" s="2" t="str">
        <f>STIMA!E32</f>
        <v>G.02.005.b</v>
      </c>
      <c r="F32" s="3" t="str">
        <f t="shared" si="0"/>
        <v>- Bordo ponte nastro e paletti</v>
      </c>
      <c r="G32" s="2" t="str">
        <f>STIMA!G32</f>
        <v>CORPO</v>
      </c>
      <c r="H32" s="2" t="str">
        <f>STIMA!H32</f>
        <v xml:space="preserve">BARRIERE DI SICUREZZA </v>
      </c>
      <c r="I32" s="4">
        <f>$B$7+2*B14*(B13/2-B6)</f>
        <v>1</v>
      </c>
      <c r="J32" s="5">
        <f>IF($B$3&lt;1.5,0,B40)</f>
        <v>0</v>
      </c>
      <c r="K32" s="22"/>
      <c r="L32" s="5">
        <f t="shared" si="9"/>
        <v>0</v>
      </c>
      <c r="M32" s="2" t="str">
        <f t="shared" si="1"/>
        <v>ML</v>
      </c>
      <c r="N32" s="6">
        <f t="shared" si="2"/>
        <v>247.55</v>
      </c>
      <c r="O32" s="7">
        <f t="shared" si="5"/>
        <v>0</v>
      </c>
      <c r="P32" s="13">
        <f t="shared" si="6"/>
        <v>0</v>
      </c>
    </row>
    <row r="33" spans="1:17" x14ac:dyDescent="0.25">
      <c r="A33" s="1" t="s">
        <v>58</v>
      </c>
      <c r="B33" s="27">
        <f>VLOOKUP($B$5,GEOMETRIA,HLOOKUP($A33,CNR!$A$1:$AX$2,2,FALSE),FALSE)</f>
        <v>1</v>
      </c>
      <c r="D33" s="55" t="s">
        <v>101</v>
      </c>
      <c r="E33" s="2" t="str">
        <f>STIMA!E33</f>
        <v>G.02.005.a</v>
      </c>
      <c r="F33" s="3" t="str">
        <f t="shared" si="0"/>
        <v>- Spartitraffico monofilare</v>
      </c>
      <c r="G33" s="2" t="str">
        <f>STIMA!G33</f>
        <v>CORPO</v>
      </c>
      <c r="H33" s="2" t="str">
        <f>STIMA!H33</f>
        <v xml:space="preserve">BARRIERE DI SICUREZZA </v>
      </c>
      <c r="I33" s="4">
        <f>$B$7</f>
        <v>1</v>
      </c>
      <c r="J33" s="5">
        <f t="shared" ref="J33:J38" si="10">B41</f>
        <v>0</v>
      </c>
      <c r="K33" s="22"/>
      <c r="L33" s="5">
        <f t="shared" si="9"/>
        <v>0</v>
      </c>
      <c r="M33" s="2" t="str">
        <f t="shared" si="1"/>
        <v>ML</v>
      </c>
      <c r="N33" s="6">
        <f t="shared" si="2"/>
        <v>184.14</v>
      </c>
      <c r="O33" s="7">
        <f t="shared" si="5"/>
        <v>0</v>
      </c>
      <c r="P33" s="13">
        <f t="shared" si="6"/>
        <v>0</v>
      </c>
    </row>
    <row r="34" spans="1:17" x14ac:dyDescent="0.25">
      <c r="A34" s="1" t="s">
        <v>93</v>
      </c>
      <c r="B34" s="27">
        <f>VLOOKUP($B$5,GEOMETRIA,HLOOKUP($A34,CNR!$A$1:$AX$2,2,FALSE),FALSE)</f>
        <v>1</v>
      </c>
      <c r="D34" s="55" t="s">
        <v>103</v>
      </c>
      <c r="E34" s="2" t="str">
        <f>STIMA!E34</f>
        <v>G.02.015</v>
      </c>
      <c r="F34" s="3" t="str">
        <f t="shared" si="0"/>
        <v>MURETTO DEVIATORE RIGIDO REDIRETTIVO</v>
      </c>
      <c r="G34" s="2" t="str">
        <f>STIMA!G34</f>
        <v>CORPO</v>
      </c>
      <c r="H34" s="2" t="str">
        <f>STIMA!H34</f>
        <v xml:space="preserve">BARRIERE DI SICUREZZA </v>
      </c>
      <c r="I34" s="4">
        <f>$B$7</f>
        <v>1</v>
      </c>
      <c r="J34" s="5">
        <f t="shared" si="10"/>
        <v>1</v>
      </c>
      <c r="K34" s="22"/>
      <c r="L34" s="5">
        <f t="shared" si="9"/>
        <v>1</v>
      </c>
      <c r="M34" s="2" t="str">
        <f t="shared" si="1"/>
        <v>ML</v>
      </c>
      <c r="N34" s="6">
        <f t="shared" si="2"/>
        <v>104.41</v>
      </c>
      <c r="O34" s="7">
        <f t="shared" si="5"/>
        <v>104.41</v>
      </c>
      <c r="P34" s="13">
        <f t="shared" si="6"/>
        <v>4.5540421292365574E-2</v>
      </c>
    </row>
    <row r="35" spans="1:17" x14ac:dyDescent="0.25">
      <c r="A35" s="1" t="s">
        <v>70</v>
      </c>
      <c r="B35" s="27">
        <f>VLOOKUP($B$5,GEOMETRIA,HLOOKUP($A35,CNR!$A$1:$AX$2,2,FALSE),FALSE)</f>
        <v>1</v>
      </c>
      <c r="D35" s="55" t="s">
        <v>111</v>
      </c>
      <c r="E35" s="2" t="str">
        <f>STIMA!E35</f>
        <v>G.01.075</v>
      </c>
      <c r="F35" s="3" t="str">
        <f t="shared" si="0"/>
        <v>FORNITURA E POSA IN OPERA DI PARAPETTO SERIE PESANTE CON TUBI PASSANTI E PANNELLI MODULARI</v>
      </c>
      <c r="G35" s="2">
        <f>STIMA!G35</f>
        <v>0</v>
      </c>
      <c r="H35" s="2" t="str">
        <f>STIMA!H35</f>
        <v>LAVORI DIVERSI</v>
      </c>
      <c r="I35" s="4">
        <f>IF(B3&gt;0,$B$7,0)</f>
        <v>0</v>
      </c>
      <c r="J35" s="5">
        <f t="shared" si="10"/>
        <v>0</v>
      </c>
      <c r="K35" s="22"/>
      <c r="L35" s="5">
        <f>I35*J35</f>
        <v>0</v>
      </c>
      <c r="M35" s="2" t="str">
        <f t="shared" si="1"/>
        <v>ML</v>
      </c>
      <c r="N35" s="6">
        <f t="shared" si="2"/>
        <v>121.81</v>
      </c>
      <c r="O35" s="7">
        <f t="shared" si="5"/>
        <v>0</v>
      </c>
      <c r="P35" s="13">
        <f t="shared" si="6"/>
        <v>0</v>
      </c>
    </row>
    <row r="36" spans="1:17" x14ac:dyDescent="0.25">
      <c r="A36" s="1" t="s">
        <v>82</v>
      </c>
      <c r="B36" s="27">
        <f>VLOOKUP($B$5,GEOMETRIA,HLOOKUP($A36,CNR!$A$1:$AX$2,2,FALSE),FALSE)</f>
        <v>25</v>
      </c>
      <c r="D36" s="55" t="s">
        <v>98</v>
      </c>
      <c r="E36" s="2" t="str">
        <f>STIMA!E36</f>
        <v>H.01.003.a</v>
      </c>
      <c r="F36" s="3" t="str">
        <f t="shared" si="0"/>
        <v>- Per strisce continue e discontinue da centimetri 12</v>
      </c>
      <c r="G36" s="2" t="str">
        <f>STIMA!G36</f>
        <v>CORPO</v>
      </c>
      <c r="H36" s="2" t="str">
        <f>STIMA!H36</f>
        <v xml:space="preserve">SEGNALETICA ORIZZONTALE </v>
      </c>
      <c r="I36" s="4">
        <f>$B$7</f>
        <v>1</v>
      </c>
      <c r="J36" s="5">
        <f t="shared" si="10"/>
        <v>0</v>
      </c>
      <c r="K36" s="22"/>
      <c r="L36" s="5">
        <f>I36*J36</f>
        <v>0</v>
      </c>
      <c r="M36" s="2" t="str">
        <f t="shared" si="1"/>
        <v>ML</v>
      </c>
      <c r="N36" s="6">
        <f t="shared" si="2"/>
        <v>0.5</v>
      </c>
      <c r="O36" s="7">
        <f t="shared" ref="O36:O47" si="11">L36*N36</f>
        <v>0</v>
      </c>
      <c r="P36" s="13">
        <f t="shared" si="6"/>
        <v>0</v>
      </c>
    </row>
    <row r="37" spans="1:17" x14ac:dyDescent="0.25">
      <c r="A37" s="23" t="s">
        <v>92</v>
      </c>
      <c r="B37" s="27">
        <f>VLOOKUP($B$5,GEOMETRIA,HLOOKUP($A37,CNR!$A$1:$AX$2,2,FALSE),FALSE)</f>
        <v>0</v>
      </c>
      <c r="D37" s="2" t="s">
        <v>66</v>
      </c>
      <c r="E37" s="2" t="str">
        <f>STIMA!E37</f>
        <v>H.01.003.b</v>
      </c>
      <c r="F37" s="3" t="str">
        <f t="shared" si="0"/>
        <v>- Per strisce continue e discontinue da centimetri 15</v>
      </c>
      <c r="G37" s="2" t="str">
        <f>STIMA!G37</f>
        <v>CORPO</v>
      </c>
      <c r="H37" s="2" t="str">
        <f>STIMA!H37</f>
        <v xml:space="preserve">SEGNALETICA ORIZZONTALE </v>
      </c>
      <c r="I37" s="4">
        <f>$B$7</f>
        <v>1</v>
      </c>
      <c r="J37" s="5">
        <f t="shared" si="10"/>
        <v>2</v>
      </c>
      <c r="K37" s="22"/>
      <c r="L37" s="5">
        <f>I37*J37</f>
        <v>2</v>
      </c>
      <c r="M37" s="2" t="str">
        <f t="shared" si="1"/>
        <v>ML</v>
      </c>
      <c r="N37" s="6">
        <f t="shared" si="2"/>
        <v>0.55000000000000004</v>
      </c>
      <c r="O37" s="7">
        <f t="shared" si="11"/>
        <v>1.1000000000000001</v>
      </c>
      <c r="P37" s="13">
        <f t="shared" si="6"/>
        <v>4.7978606859115159E-4</v>
      </c>
    </row>
    <row r="38" spans="1:17" x14ac:dyDescent="0.25">
      <c r="A38" s="23" t="s">
        <v>80</v>
      </c>
      <c r="B38" s="27">
        <f>VLOOKUP($B$5,GEOMETRIA,HLOOKUP($A38,CNR!$A$1:$AX$2,2,FALSE),FALSE)</f>
        <v>0</v>
      </c>
      <c r="D38" s="2" t="s">
        <v>65</v>
      </c>
      <c r="E38" s="2" t="str">
        <f>STIMA!E38</f>
        <v>H.01.003.c</v>
      </c>
      <c r="F38" s="3" t="str">
        <f t="shared" si="0"/>
        <v>- Per strisce continue e discontinue da centimetri 25</v>
      </c>
      <c r="G38" s="2" t="str">
        <f>STIMA!G38</f>
        <v>CORPO</v>
      </c>
      <c r="H38" s="2" t="str">
        <f>STIMA!H38</f>
        <v xml:space="preserve">SEGNALETICA ORIZZONTALE </v>
      </c>
      <c r="I38" s="4">
        <f>$B$7</f>
        <v>1</v>
      </c>
      <c r="J38" s="5">
        <f t="shared" si="10"/>
        <v>4</v>
      </c>
      <c r="K38" s="22"/>
      <c r="L38" s="5">
        <f>I38*J38</f>
        <v>4</v>
      </c>
      <c r="M38" s="2" t="str">
        <f t="shared" si="1"/>
        <v>ML</v>
      </c>
      <c r="N38" s="6">
        <f t="shared" si="2"/>
        <v>0.71</v>
      </c>
      <c r="O38" s="7">
        <f t="shared" si="11"/>
        <v>2.84</v>
      </c>
      <c r="P38" s="13">
        <f t="shared" si="6"/>
        <v>1.2387203952717004E-3</v>
      </c>
    </row>
    <row r="39" spans="1:17" x14ac:dyDescent="0.25">
      <c r="A39" s="23" t="s">
        <v>99</v>
      </c>
      <c r="B39" s="27">
        <f>VLOOKUP($B$5,GEOMETRIA,HLOOKUP($A39,CNR!$A$1:$AX$2,2,FALSE),FALSE)</f>
        <v>2</v>
      </c>
      <c r="D39" s="2" t="s">
        <v>62</v>
      </c>
      <c r="E39" s="2" t="str">
        <f>STIMA!E39</f>
        <v>I.02.001.a</v>
      </c>
      <c r="F39" s="3" t="str">
        <f t="shared" si="0"/>
        <v>- Di cm 50X50X20</v>
      </c>
      <c r="G39" s="2" t="str">
        <f>STIMA!G39</f>
        <v>CORPO</v>
      </c>
      <c r="H39" s="2" t="str">
        <f>STIMA!H39</f>
        <v>LAVORI DIVERSI</v>
      </c>
      <c r="I39" s="4">
        <f>$B$7</f>
        <v>1</v>
      </c>
      <c r="J39" s="5">
        <f>IF(AND(B36&gt;0,B3&gt;0),((B3+B11)/COS(ATAN(B16))*2+(IF(B3&gt;B19,2*B18,0))+2*B10+2*B20)/B36,0)</f>
        <v>0</v>
      </c>
      <c r="K39" s="22"/>
      <c r="L39" s="5">
        <f>I39*J39</f>
        <v>0</v>
      </c>
      <c r="M39" s="2" t="str">
        <f t="shared" si="1"/>
        <v>ML</v>
      </c>
      <c r="N39" s="6">
        <f t="shared" si="2"/>
        <v>19.73</v>
      </c>
      <c r="O39" s="7">
        <f t="shared" si="11"/>
        <v>0</v>
      </c>
      <c r="P39" s="13">
        <f t="shared" si="6"/>
        <v>0</v>
      </c>
    </row>
    <row r="40" spans="1:17" x14ac:dyDescent="0.25">
      <c r="A40" s="23" t="s">
        <v>100</v>
      </c>
      <c r="B40" s="27">
        <f>VLOOKUP($B$5,GEOMETRIA,HLOOKUP($A40,CNR!$A$1:$AX$2,2,FALSE),FALSE)</f>
        <v>0</v>
      </c>
      <c r="D40" s="55" t="s">
        <v>112</v>
      </c>
      <c r="E40" s="2" t="str">
        <f>STIMA!E40</f>
        <v>E.02.010.a</v>
      </c>
      <c r="F40" s="3" t="str">
        <f t="shared" si="0"/>
        <v>- Sezione di cm 15 x 25</v>
      </c>
      <c r="G40" s="2" t="str">
        <f>STIMA!G40</f>
        <v>CORPO</v>
      </c>
      <c r="H40" s="2" t="str">
        <f>STIMA!H40</f>
        <v>LAVORI DIVERSI</v>
      </c>
      <c r="I40" s="4">
        <f>IF(B13&gt;0,(B13/2-B6)*6.28+B14*2*B13/2,0)</f>
        <v>0</v>
      </c>
      <c r="J40" s="5"/>
      <c r="K40" s="22"/>
      <c r="L40" s="5">
        <f>I40</f>
        <v>0</v>
      </c>
      <c r="M40" s="2" t="str">
        <f t="shared" si="1"/>
        <v>ML</v>
      </c>
      <c r="N40" s="6">
        <f t="shared" si="2"/>
        <v>16.28</v>
      </c>
      <c r="O40" s="7">
        <f t="shared" si="11"/>
        <v>0</v>
      </c>
      <c r="P40" s="13">
        <f t="shared" si="6"/>
        <v>0</v>
      </c>
      <c r="Q40" s="57"/>
    </row>
    <row r="41" spans="1:17" x14ac:dyDescent="0.25">
      <c r="A41" s="23" t="s">
        <v>101</v>
      </c>
      <c r="B41" s="27">
        <f>VLOOKUP($B$5,GEOMETRIA,HLOOKUP($A41,CNR!$A$1:$AX$2,2,FALSE),FALSE)</f>
        <v>0</v>
      </c>
      <c r="D41" s="58" t="s">
        <v>107</v>
      </c>
      <c r="E41" s="2" t="str">
        <f>STIMA!E41</f>
        <v>E.02.035.b</v>
      </c>
      <c r="F41" s="3" t="str">
        <f t="shared" si="0"/>
        <v>- In letto di sabbia e cemento, dimensioni 10x10x12 cm</v>
      </c>
      <c r="G41" s="2" t="str">
        <f>STIMA!G41</f>
        <v>CORPO</v>
      </c>
      <c r="H41" s="2" t="str">
        <f>STIMA!H41</f>
        <v>LAVORI DIVERSI</v>
      </c>
      <c r="I41" s="4">
        <f>IF(B13&gt;0,(B13/2-B6-B15/2)*6.28,0)</f>
        <v>0</v>
      </c>
      <c r="J41" s="5">
        <f>IF(B13&gt;0,B15,0)</f>
        <v>0</v>
      </c>
      <c r="K41" s="22"/>
      <c r="L41" s="5">
        <f>I41*J41</f>
        <v>0</v>
      </c>
      <c r="M41" s="2" t="str">
        <f t="shared" si="1"/>
        <v>MQ</v>
      </c>
      <c r="N41" s="6">
        <f t="shared" si="2"/>
        <v>93.51</v>
      </c>
      <c r="O41" s="7">
        <f t="shared" si="11"/>
        <v>0</v>
      </c>
      <c r="P41" s="13">
        <f t="shared" si="6"/>
        <v>0</v>
      </c>
      <c r="Q41" s="57"/>
    </row>
    <row r="42" spans="1:17" x14ac:dyDescent="0.25">
      <c r="A42" s="23" t="s">
        <v>103</v>
      </c>
      <c r="B42" s="27">
        <f>VLOOKUP($B$5,GEOMETRIA,HLOOKUP($A42,CNR!$A$1:$AX$2,2,FALSE),FALSE)</f>
        <v>1</v>
      </c>
      <c r="D42" s="59" t="s">
        <v>63</v>
      </c>
      <c r="E42" s="2" t="str">
        <f>STIMA!E42</f>
        <v>E.02.025.a</v>
      </c>
      <c r="F42" s="3" t="str">
        <f t="shared" si="0"/>
        <v>- Dimensioni 30/35 x 50 x 200 cm</v>
      </c>
      <c r="G42" s="2" t="str">
        <f>STIMA!G42</f>
        <v>CORPO</v>
      </c>
      <c r="H42" s="2" t="str">
        <f>STIMA!H42</f>
        <v>LAVORI DIVERSI</v>
      </c>
      <c r="I42" s="4">
        <f>$B$7</f>
        <v>1</v>
      </c>
      <c r="J42" s="5">
        <f>IF(B3&gt;0,0,2)</f>
        <v>2</v>
      </c>
      <c r="K42" s="22"/>
      <c r="L42" s="5">
        <f>I42*J42</f>
        <v>2</v>
      </c>
      <c r="M42" s="2" t="str">
        <f t="shared" si="1"/>
        <v>ML</v>
      </c>
      <c r="N42" s="6">
        <f t="shared" si="2"/>
        <v>60.72</v>
      </c>
      <c r="O42" s="7">
        <f t="shared" si="11"/>
        <v>121.44</v>
      </c>
      <c r="P42" s="13">
        <f t="shared" si="6"/>
        <v>5.2968381972463133E-2</v>
      </c>
      <c r="Q42" s="57"/>
    </row>
    <row r="43" spans="1:17" x14ac:dyDescent="0.25">
      <c r="A43" s="23" t="s">
        <v>111</v>
      </c>
      <c r="B43" s="27">
        <f>VLOOKUP($B$5,GEOMETRIA,HLOOKUP($A43,CNR!$A$1:$AX$2,2,FALSE),FALSE)</f>
        <v>0</v>
      </c>
      <c r="D43" s="58" t="s">
        <v>106</v>
      </c>
      <c r="E43" s="2" t="str">
        <f>STIMA!E43</f>
        <v>E.02.020.b</v>
      </c>
      <c r="F43" s="3" t="str">
        <f t="shared" si="0"/>
        <v>- a sezione trapezoidale, dimensioni 50X40X25h</v>
      </c>
      <c r="G43" s="2" t="str">
        <f>STIMA!G43</f>
        <v>CORPO</v>
      </c>
      <c r="H43" s="2" t="str">
        <f>STIMA!H43</f>
        <v>LAVORI DIVERSI</v>
      </c>
      <c r="I43" s="4">
        <f>IF(B12&gt;0,$B$7,0)</f>
        <v>0</v>
      </c>
      <c r="J43" s="5">
        <f>IF(B12&gt;0,2,0)</f>
        <v>0</v>
      </c>
      <c r="K43" s="22"/>
      <c r="L43" s="5">
        <f>I43*J43</f>
        <v>0</v>
      </c>
      <c r="M43" s="2" t="str">
        <f t="shared" si="1"/>
        <v>ML</v>
      </c>
      <c r="N43" s="6">
        <f t="shared" si="2"/>
        <v>43.25</v>
      </c>
      <c r="O43" s="7">
        <f t="shared" si="11"/>
        <v>0</v>
      </c>
      <c r="P43" s="13">
        <f t="shared" si="6"/>
        <v>0</v>
      </c>
    </row>
    <row r="44" spans="1:17" x14ac:dyDescent="0.25">
      <c r="A44" s="23" t="s">
        <v>98</v>
      </c>
      <c r="B44" s="27">
        <f>VLOOKUP($B$5,GEOMETRIA,HLOOKUP($A44,CNR!$A$1:$AX$2,2,FALSE),FALSE)</f>
        <v>0</v>
      </c>
      <c r="D44" s="58" t="s">
        <v>113</v>
      </c>
      <c r="E44" s="2" t="str">
        <f>STIMA!E44</f>
        <v>B.03.035.b</v>
      </c>
      <c r="F44" s="3" t="str">
        <f t="shared" si="0"/>
        <v>- Classe di resistenza C28/35 (RCK&gt;=35 N/mmq)</v>
      </c>
      <c r="G44" s="2" t="str">
        <f>STIMA!G44</f>
        <v>CORPO</v>
      </c>
      <c r="H44" s="2" t="str">
        <f>STIMA!H44</f>
        <v>OPERE IN CLS (ESCLUSE FONDAZIONI INDIRETTE)</v>
      </c>
      <c r="I44" s="4">
        <f>IF(B12&gt;0,$B$7,0)</f>
        <v>0</v>
      </c>
      <c r="J44" s="5">
        <f>B12</f>
        <v>0</v>
      </c>
      <c r="K44" s="60">
        <f>IF(B12&gt;0,0.3,0)</f>
        <v>0</v>
      </c>
      <c r="L44" s="5">
        <f>I44*J44*K44</f>
        <v>0</v>
      </c>
      <c r="M44" s="2" t="str">
        <f t="shared" si="1"/>
        <v>MC</v>
      </c>
      <c r="N44" s="6">
        <f t="shared" si="2"/>
        <v>130.61000000000001</v>
      </c>
      <c r="O44" s="7">
        <f t="shared" si="11"/>
        <v>0</v>
      </c>
      <c r="P44" s="13">
        <f t="shared" si="6"/>
        <v>0</v>
      </c>
    </row>
    <row r="45" spans="1:17" x14ac:dyDescent="0.25">
      <c r="A45" s="23" t="s">
        <v>66</v>
      </c>
      <c r="B45" s="27">
        <f>VLOOKUP($B$5,GEOMETRIA,HLOOKUP($A45,CNR!$A$1:$AX$2,2,FALSE),FALSE)</f>
        <v>2</v>
      </c>
      <c r="D45" s="58" t="s">
        <v>114</v>
      </c>
      <c r="E45" s="2" t="str">
        <f>STIMA!E45</f>
        <v>B.05.030</v>
      </c>
      <c r="F45" s="3" t="str">
        <f t="shared" si="0"/>
        <v>ACCIAI E STRUTTURE IN ACCIAIO - IN BARRE TONDE B450C BARRE AD ADERENZA MIGLIORATA</v>
      </c>
      <c r="G45" s="2" t="str">
        <f>STIMA!G45</f>
        <v>CORPO</v>
      </c>
      <c r="H45" s="2" t="str">
        <f>STIMA!H45</f>
        <v>OPERE IN CLS (ESCLUSE FONDAZIONI INDIRETTE)</v>
      </c>
      <c r="I45" s="48" t="s">
        <v>85</v>
      </c>
      <c r="J45" s="50"/>
      <c r="K45" s="60">
        <f>IF(B12&gt;0,50,0)</f>
        <v>0</v>
      </c>
      <c r="L45" s="5">
        <f>L44*K45</f>
        <v>0</v>
      </c>
      <c r="M45" s="2" t="str">
        <f t="shared" si="1"/>
        <v>kG</v>
      </c>
      <c r="N45" s="6">
        <f t="shared" si="2"/>
        <v>1.26</v>
      </c>
      <c r="O45" s="7">
        <f t="shared" si="11"/>
        <v>0</v>
      </c>
      <c r="P45" s="13">
        <f t="shared" si="6"/>
        <v>0</v>
      </c>
    </row>
    <row r="46" spans="1:17" x14ac:dyDescent="0.25">
      <c r="A46" s="26" t="s">
        <v>65</v>
      </c>
      <c r="B46" s="27">
        <f>VLOOKUP($B$5,GEOMETRIA,HLOOKUP($A46,CNR!$A$1:$AX$2,2,FALSE),FALSE)</f>
        <v>4</v>
      </c>
      <c r="D46" s="58" t="s">
        <v>115</v>
      </c>
      <c r="E46" s="2" t="str">
        <f>STIMA!E46</f>
        <v>B.04.001</v>
      </c>
      <c r="F46" s="3" t="str">
        <f t="shared" si="0"/>
        <v>CASSEFORME PIANE ORIZZONTALI O VERTICALI PER CONGLOMERATI CEMENTIZI</v>
      </c>
      <c r="G46" s="2" t="str">
        <f>STIMA!G46</f>
        <v>CORPO</v>
      </c>
      <c r="H46" s="2" t="str">
        <f>STIMA!H46</f>
        <v>OPERE IN CLS (ESCLUSE FONDAZIONI INDIRETTE)</v>
      </c>
      <c r="I46" s="4">
        <f>IF(B12&gt;0,$B$7,0)</f>
        <v>0</v>
      </c>
      <c r="J46" s="5">
        <f>IF(B12&gt;0,2*0.3,0)</f>
        <v>0</v>
      </c>
      <c r="K46" s="22"/>
      <c r="L46" s="5">
        <f>I46*J46</f>
        <v>0</v>
      </c>
      <c r="M46" s="2" t="str">
        <f t="shared" si="1"/>
        <v>MQ</v>
      </c>
      <c r="N46" s="6">
        <f t="shared" si="2"/>
        <v>28.88</v>
      </c>
      <c r="O46" s="7">
        <f t="shared" si="11"/>
        <v>0</v>
      </c>
      <c r="P46" s="13">
        <f t="shared" si="6"/>
        <v>0</v>
      </c>
    </row>
    <row r="47" spans="1:17" x14ac:dyDescent="0.25">
      <c r="A47" s="1" t="s">
        <v>124</v>
      </c>
      <c r="B47" s="27">
        <f>VLOOKUP($B$5,GEOMETRIA,HLOOKUP($A47,CNR!$A$1:$AX$2,2,FALSE),FALSE)</f>
        <v>0</v>
      </c>
      <c r="D47" s="2" t="s">
        <v>70</v>
      </c>
      <c r="E47" s="2"/>
      <c r="F47" s="3" t="str">
        <f t="shared" si="0"/>
        <v/>
      </c>
      <c r="G47" s="2"/>
      <c r="H47" s="2"/>
      <c r="I47" s="4">
        <f>IF(B35=1,$B$7,0)</f>
        <v>1</v>
      </c>
      <c r="J47" s="5">
        <f>IF(B3&gt;0,(2*B10+B6+2*B12+B15+((B3+B11)*B16)*2+(IF(B3&gt;B19,2*B18,0))+2*B20+6*B21+2*B22+B9),B6+2*B10+2*B12+B15+(K15+K16)*2*B17+IF(B29-B3&gt;B19,2*B18,0)+2*B20+6*B21+2*B22+B9)</f>
        <v>34.5</v>
      </c>
      <c r="K47" s="12"/>
      <c r="L47" s="5">
        <f>I47*J47</f>
        <v>34.5</v>
      </c>
      <c r="M47" s="2" t="s">
        <v>35</v>
      </c>
      <c r="N47" s="6">
        <v>15</v>
      </c>
      <c r="O47" s="7">
        <f t="shared" si="11"/>
        <v>517.5</v>
      </c>
      <c r="P47" s="13">
        <f t="shared" si="6"/>
        <v>0.22571753681447357</v>
      </c>
    </row>
    <row r="48" spans="1:17" x14ac:dyDescent="0.25">
      <c r="A48" s="1" t="s">
        <v>150</v>
      </c>
      <c r="B48" s="27">
        <f>VLOOKUP($B$5,GEOMETRIA,HLOOKUP($A48,CNR!$A$1:$AX$2,2,FALSE),FALSE)</f>
        <v>0</v>
      </c>
      <c r="D48" s="58" t="s">
        <v>126</v>
      </c>
      <c r="E48" s="2" t="str">
        <f>STIMA!E48</f>
        <v>G.02.025.b</v>
      </c>
      <c r="F48" s="3" t="str">
        <f>IF(E48="","",VLOOKUP(E48,EPU,2,FALSE))</f>
        <v>- Laterale</v>
      </c>
      <c r="G48" s="2" t="str">
        <f>STIMA!G48</f>
        <v>CORPO</v>
      </c>
      <c r="H48" s="2" t="str">
        <f>STIMA!H48</f>
        <v xml:space="preserve">BARRIERE DI SICUREZZA </v>
      </c>
      <c r="I48" s="4">
        <f>IF(B49&gt;0,$B$7,0)</f>
        <v>0</v>
      </c>
      <c r="J48" s="5">
        <f>B47</f>
        <v>0</v>
      </c>
      <c r="K48" s="60"/>
      <c r="L48" s="5">
        <f>I48*J48</f>
        <v>0</v>
      </c>
      <c r="M48" s="2" t="str">
        <f>IF(E48="","",VLOOKUP(E48,EPU,3,FALSE))</f>
        <v>ML</v>
      </c>
      <c r="N48" s="6">
        <f>IF(E48="","",VLOOKUP(E48,EPU,4,FALSE))</f>
        <v>10.14</v>
      </c>
      <c r="O48" s="7">
        <f>L48*N48</f>
        <v>0</v>
      </c>
      <c r="P48" s="13">
        <f t="shared" si="6"/>
        <v>0</v>
      </c>
    </row>
    <row r="49" spans="1:16" x14ac:dyDescent="0.25">
      <c r="A49" s="1" t="s">
        <v>126</v>
      </c>
      <c r="B49" s="27">
        <f>VLOOKUP($B$5,GEOMETRIA,HLOOKUP($A49,CNR!$A$1:$AX$2,2,FALSE),FALSE)</f>
        <v>0</v>
      </c>
      <c r="D49" s="58" t="s">
        <v>125</v>
      </c>
      <c r="E49" s="2" t="str">
        <f>STIMA!E49</f>
        <v>A.02.001.e</v>
      </c>
      <c r="F49" s="3" t="str">
        <f>IF(E49="","",VLOOKUP(E49,EPU,2,FALSE))</f>
        <v>- Scarpate per ammorsamento nuovi rilevati</v>
      </c>
      <c r="G49" s="2" t="str">
        <f>STIMA!G49</f>
        <v>MISURA</v>
      </c>
      <c r="H49" s="2" t="str">
        <f>STIMA!H49</f>
        <v>BONIFICHE</v>
      </c>
      <c r="I49" s="4">
        <f>IF(B47&gt;0,$B$7,0)</f>
        <v>0</v>
      </c>
      <c r="J49" s="5">
        <f>IF(B47&gt;0,ABS(B3)/COS(ATAN(B16))*B47,0)</f>
        <v>0</v>
      </c>
      <c r="K49" s="60"/>
      <c r="L49" s="5">
        <f>I49*J49</f>
        <v>0</v>
      </c>
      <c r="M49" s="2" t="str">
        <f>IF(E49="","",VLOOKUP(E49,EPU,3,FALSE))</f>
        <v>MQ</v>
      </c>
      <c r="N49" s="6">
        <f>IF(E49="","",VLOOKUP(E49,EPU,4,FALSE))</f>
        <v>12.87</v>
      </c>
      <c r="O49" s="7">
        <f>L49*N49</f>
        <v>0</v>
      </c>
      <c r="P49" s="13">
        <f t="shared" si="6"/>
        <v>0</v>
      </c>
    </row>
    <row r="50" spans="1:16" x14ac:dyDescent="0.25">
      <c r="D50" s="58" t="s">
        <v>151</v>
      </c>
      <c r="E50" s="2" t="str">
        <f>STIMA!E50</f>
        <v>D.01.060</v>
      </c>
      <c r="F50" s="3" t="str">
        <f>IF(E50="","",VLOOKUP(E50,EPU,2,FALSE))</f>
        <v>TAGLIO DELLA PAVIMENTAZIONE IN CONGLOMERATO BITUMINOSO SU IMPALCATI</v>
      </c>
      <c r="G50" s="2" t="str">
        <f>STIMA!G50</f>
        <v>MISURA</v>
      </c>
      <c r="H50" s="2" t="str">
        <f>STIMA!H50</f>
        <v>DEMOLIZIONI</v>
      </c>
      <c r="I50" s="4">
        <f>IF(B47&gt;0,$B$7,0)</f>
        <v>0</v>
      </c>
      <c r="J50" s="5">
        <f>B47</f>
        <v>0</v>
      </c>
      <c r="K50" s="60"/>
      <c r="L50" s="5">
        <f>I50*J50</f>
        <v>0</v>
      </c>
      <c r="M50" s="2" t="str">
        <f>IF(E50="","",VLOOKUP(E50,EPU,3,FALSE))</f>
        <v>ML</v>
      </c>
      <c r="N50" s="6">
        <f>IF(E50="","",VLOOKUP(E50,EPU,4,FALSE))</f>
        <v>1.63</v>
      </c>
      <c r="O50" s="7">
        <f>L50*N50</f>
        <v>0</v>
      </c>
      <c r="P50" s="13">
        <f t="shared" si="6"/>
        <v>0</v>
      </c>
    </row>
    <row r="51" spans="1:16" x14ac:dyDescent="0.25">
      <c r="D51" s="58" t="s">
        <v>152</v>
      </c>
      <c r="E51" s="2" t="str">
        <f>STIMA!E51</f>
        <v>D.01.065</v>
      </c>
      <c r="F51" s="3" t="str">
        <f>IF(E51="","",VLOOKUP(E51,EPU,2,FALSE))</f>
        <v>SCARIFICA E/O DEMOLIZIONE PAVIMENTAZIONE SU IMPALCATI DI OPERE D'ARTE</v>
      </c>
      <c r="G51" s="2" t="str">
        <f>STIMA!G51</f>
        <v>MISURA</v>
      </c>
      <c r="H51" s="2" t="str">
        <f>STIMA!H51</f>
        <v>DEMOLIZIONI</v>
      </c>
      <c r="I51" s="4">
        <f>IF(B47&gt;0,$B$7,0)</f>
        <v>0</v>
      </c>
      <c r="J51" s="5">
        <f>B48*B47</f>
        <v>0</v>
      </c>
      <c r="K51" s="60">
        <f>B29*100</f>
        <v>67</v>
      </c>
      <c r="L51" s="5">
        <f>I51*J51*K51</f>
        <v>0</v>
      </c>
      <c r="M51" s="2" t="str">
        <f>IF(E51="","",VLOOKUP(E51,EPU,3,FALSE))</f>
        <v>MQxCM</v>
      </c>
      <c r="N51" s="6">
        <f>IF(E51="","",VLOOKUP(E51,EPU,4,FALSE))</f>
        <v>0.55000000000000004</v>
      </c>
      <c r="O51" s="7">
        <f>L51*N51</f>
        <v>0</v>
      </c>
      <c r="P51" s="13">
        <f t="shared" si="6"/>
        <v>0</v>
      </c>
    </row>
    <row r="52" spans="1:16" x14ac:dyDescent="0.25">
      <c r="D52" s="58" t="s">
        <v>153</v>
      </c>
      <c r="E52" s="2" t="str">
        <f>STIMA!E52</f>
        <v>D.01.052</v>
      </c>
      <c r="F52" s="3" t="str">
        <f>IF(E52="","",VLOOKUP(E52,EPU,2,FALSE))</f>
        <v>FRESATURA DI STRATI DI PAVIMENTAZIONE IN CONGLOMERATO BITUMINOSO</v>
      </c>
      <c r="G52" s="2" t="str">
        <f>STIMA!G52</f>
        <v>MISURA</v>
      </c>
      <c r="H52" s="2" t="str">
        <f>STIMA!H52</f>
        <v>DEMOLIZIONI</v>
      </c>
      <c r="I52" s="4">
        <f>IF(B47&gt;0,$B$7,0)</f>
        <v>0</v>
      </c>
      <c r="J52" s="5">
        <f>B48*B47</f>
        <v>0</v>
      </c>
      <c r="K52" s="60">
        <f>(MAX(B27:B28)+B26)*100</f>
        <v>10</v>
      </c>
      <c r="L52" s="5">
        <f>I52*J52*K52</f>
        <v>0</v>
      </c>
      <c r="M52" s="2" t="str">
        <f>IF(E52="","",VLOOKUP(E52,EPU,3,FALSE))</f>
        <v>MQxCM</v>
      </c>
      <c r="N52" s="6">
        <f>IF(E52="","",VLOOKUP(E52,EPU,4,FALSE))</f>
        <v>0.44</v>
      </c>
      <c r="O52" s="7">
        <f>L52*N52</f>
        <v>0</v>
      </c>
      <c r="P52" s="13">
        <f t="shared" si="6"/>
        <v>0</v>
      </c>
    </row>
    <row r="60" spans="1:16" ht="15.75" thickBot="1" x14ac:dyDescent="0.3"/>
    <row r="61" spans="1:16" ht="16.5" thickBot="1" x14ac:dyDescent="0.3">
      <c r="O61" s="61">
        <f>SUM(O2:O60)</f>
        <v>2292.6884959999998</v>
      </c>
      <c r="P61" s="62">
        <f>SUM(P2:P48)</f>
        <v>0.99999999999999989</v>
      </c>
    </row>
    <row r="62" spans="1:16" x14ac:dyDescent="0.25">
      <c r="P62" s="62">
        <f>MAX(P2:P47)</f>
        <v>0.22571753681447357</v>
      </c>
    </row>
    <row r="63" spans="1:16" x14ac:dyDescent="0.25">
      <c r="P63" s="63">
        <v>0.2</v>
      </c>
    </row>
    <row r="64" spans="1:16" x14ac:dyDescent="0.25">
      <c r="P64" s="63">
        <v>0.05</v>
      </c>
    </row>
    <row r="65533" spans="7:7" x14ac:dyDescent="0.25">
      <c r="G65533" s="64"/>
    </row>
  </sheetData>
  <dataValidations count="4">
    <dataValidation type="list" allowBlank="1" showInputMessage="1" showErrorMessage="1" sqref="B5">
      <formula1>TIPO</formula1>
    </dataValidation>
    <dataValidation type="list" allowBlank="1" showInputMessage="1" showErrorMessage="1" sqref="G65533:G65536 G2:G52">
      <formula1>CM</formula1>
    </dataValidation>
    <dataValidation type="list" allowBlank="1" showInputMessage="1" showErrorMessage="1" sqref="E2:E52">
      <formula1>CODICE</formula1>
    </dataValidation>
    <dataValidation type="list" allowBlank="1" showInputMessage="1" showErrorMessage="1" sqref="H2:H52">
      <formula1>CAT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5533"/>
  <sheetViews>
    <sheetView zoomScale="90" zoomScaleNormal="90" workbookViewId="0">
      <pane ySplit="1" topLeftCell="A2" activePane="bottomLeft" state="frozen"/>
      <selection activeCell="G47" sqref="G47:H47"/>
      <selection pane="bottomLeft" activeCell="I40" sqref="I40"/>
    </sheetView>
  </sheetViews>
  <sheetFormatPr defaultRowHeight="15" x14ac:dyDescent="0.25"/>
  <cols>
    <col min="1" max="1" width="23.5703125" style="1" customWidth="1"/>
    <col min="2" max="2" width="16.28515625" style="1" customWidth="1"/>
    <col min="3" max="3" width="3" style="1" customWidth="1"/>
    <col min="4" max="4" width="26" style="1" customWidth="1"/>
    <col min="5" max="5" width="12.140625" style="1" customWidth="1"/>
    <col min="6" max="7" width="2.5703125" style="1" customWidth="1"/>
    <col min="8" max="8" width="2" style="1" customWidth="1"/>
    <col min="9" max="9" width="6.7109375" style="1" customWidth="1"/>
    <col min="10" max="10" width="7.5703125" style="1" customWidth="1"/>
    <col min="11" max="11" width="6" style="1" customWidth="1"/>
    <col min="12" max="12" width="11" style="1" customWidth="1"/>
    <col min="13" max="13" width="9.140625" style="1" customWidth="1"/>
    <col min="14" max="14" width="10" style="1" customWidth="1"/>
    <col min="15" max="15" width="17.5703125" style="1" customWidth="1"/>
    <col min="16" max="16" width="9.140625" style="1" customWidth="1"/>
    <col min="17" max="17" width="6.28515625" style="1" customWidth="1"/>
    <col min="20" max="21" width="9.140625" style="1"/>
    <col min="22" max="22" width="13.7109375" style="1" customWidth="1"/>
    <col min="23" max="16384" width="9.140625" style="1"/>
  </cols>
  <sheetData>
    <row r="1" spans="1:29" ht="15.75" thickBot="1" x14ac:dyDescent="0.3">
      <c r="A1" s="73"/>
      <c r="B1" s="74"/>
      <c r="D1" s="70" t="s">
        <v>32</v>
      </c>
      <c r="E1" s="70" t="s">
        <v>0</v>
      </c>
      <c r="F1" s="70" t="s">
        <v>1</v>
      </c>
      <c r="G1" s="70" t="s">
        <v>6</v>
      </c>
      <c r="H1" s="70" t="s">
        <v>5</v>
      </c>
      <c r="I1" s="70" t="s">
        <v>2</v>
      </c>
      <c r="J1" s="70" t="s">
        <v>3</v>
      </c>
      <c r="K1" s="70" t="s">
        <v>4</v>
      </c>
      <c r="L1" s="70" t="s">
        <v>40</v>
      </c>
      <c r="M1" s="70" t="s">
        <v>41</v>
      </c>
      <c r="N1" s="70" t="s">
        <v>34</v>
      </c>
      <c r="O1" s="70" t="s">
        <v>42</v>
      </c>
      <c r="P1" s="71" t="s">
        <v>37</v>
      </c>
      <c r="Q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6.5" thickBot="1" x14ac:dyDescent="0.3">
      <c r="A2" s="75" t="s">
        <v>102</v>
      </c>
      <c r="B2" s="10">
        <f>O61</f>
        <v>2536.8727289896569</v>
      </c>
      <c r="D2" s="2" t="s">
        <v>56</v>
      </c>
      <c r="E2" s="2" t="str">
        <f>STIMA!E2</f>
        <v>A.02.001.f</v>
      </c>
      <c r="F2" s="3" t="str">
        <f t="shared" ref="F2:F47" si="0">IF(E2="","",VLOOKUP(E2,EPU,2,FALSE))</f>
        <v>- Dei rilevati con materiale da cava A1/A3 - Profondità cm 30</v>
      </c>
      <c r="G2" s="2" t="str">
        <f>STIMA!G2</f>
        <v>CORPO</v>
      </c>
      <c r="H2" s="2" t="str">
        <f>STIMA!H2</f>
        <v xml:space="preserve">MOVIMENTI DI MATERIE </v>
      </c>
      <c r="I2" s="4">
        <f>$B$7</f>
        <v>1</v>
      </c>
      <c r="J2" s="5">
        <f>IF(B47&gt;0,B6,IF(B3&gt;0,(B6+2*B10+((B3+B11)*B16-B30/COS(ATAN(B16)))*2+(IF(B3&gt;B19,2*B18,0)))+B15+2*B12,0))</f>
        <v>24.218334617360803</v>
      </c>
      <c r="K2" s="22"/>
      <c r="L2" s="5">
        <f>I2*J2</f>
        <v>24.218334617360803</v>
      </c>
      <c r="M2" s="2" t="str">
        <f t="shared" ref="M2:M46" si="1">IF(E2="","",VLOOKUP(E2,EPU,3,FALSE))</f>
        <v>MQ</v>
      </c>
      <c r="N2" s="6">
        <f t="shared" ref="N2:N46" si="2">IF(E2="","",VLOOKUP(E2,EPU,4,FALSE))</f>
        <v>5.82</v>
      </c>
      <c r="O2" s="7">
        <f t="shared" ref="O2:O9" si="3">L2*N2</f>
        <v>140.95070747303987</v>
      </c>
      <c r="P2" s="8">
        <f t="shared" ref="P2:P9" si="4">O2/$O$61</f>
        <v>5.5560811491388987E-2</v>
      </c>
    </row>
    <row r="3" spans="1:29" ht="15.75" thickBot="1" x14ac:dyDescent="0.3">
      <c r="A3" s="75" t="s">
        <v>110</v>
      </c>
      <c r="B3" s="14">
        <f>STIMA!V14</f>
        <v>1</v>
      </c>
      <c r="D3" s="2" t="s">
        <v>74</v>
      </c>
      <c r="E3" s="2" t="str">
        <f>STIMA!E3</f>
        <v>A.02.020.b</v>
      </c>
      <c r="F3" s="3" t="str">
        <f t="shared" si="0"/>
        <v>- Con uso di calce</v>
      </c>
      <c r="G3" s="2" t="str">
        <f>STIMA!G3</f>
        <v>CORPO</v>
      </c>
      <c r="H3" s="2" t="str">
        <f>STIMA!H3</f>
        <v xml:space="preserve">MOVIMENTI DI MATERIE </v>
      </c>
      <c r="I3" s="4">
        <f>IF(B34=1,$B$7,0)</f>
        <v>1</v>
      </c>
      <c r="J3" s="5">
        <f>IF(B47&gt;0,B6,IF(B3&gt;0,(B6+2*B10+((B3+B11)*B16-B30/COS(ATAN(B16)))*2+(IF(B3&gt;B19,2*B18,0)))+B15+B12,B6+2*B10+2*B12+B15))</f>
        <v>24.218334617360803</v>
      </c>
      <c r="K3" s="60">
        <v>0.3</v>
      </c>
      <c r="L3" s="5">
        <f>I3*J3*K3</f>
        <v>7.2655003852082407</v>
      </c>
      <c r="M3" s="2" t="str">
        <f t="shared" si="1"/>
        <v>MC</v>
      </c>
      <c r="N3" s="6">
        <f t="shared" si="2"/>
        <v>5.9</v>
      </c>
      <c r="O3" s="7">
        <f t="shared" si="3"/>
        <v>42.866452272728623</v>
      </c>
      <c r="P3" s="13">
        <f t="shared" si="4"/>
        <v>1.6897360195834796E-2</v>
      </c>
    </row>
    <row r="4" spans="1:29" ht="15.75" thickBot="1" x14ac:dyDescent="0.3">
      <c r="A4" s="75" t="s">
        <v>109</v>
      </c>
      <c r="B4" s="14">
        <v>1</v>
      </c>
      <c r="D4" s="2" t="s">
        <v>71</v>
      </c>
      <c r="E4" s="2" t="str">
        <f>STIMA!E4</f>
        <v>A.01.001</v>
      </c>
      <c r="F4" s="3" t="str">
        <f t="shared" si="0"/>
        <v>SCAVO DI SBANCAMENTO IN MATERIE DI QUALSIASI NATURA</v>
      </c>
      <c r="G4" s="2" t="str">
        <f>STIMA!G4</f>
        <v>MISURA</v>
      </c>
      <c r="H4" s="2" t="str">
        <f>STIMA!H4</f>
        <v>BONIFICHE</v>
      </c>
      <c r="I4" s="4">
        <f>$B$7</f>
        <v>1</v>
      </c>
      <c r="J4" s="5">
        <f>J3</f>
        <v>24.218334617360803</v>
      </c>
      <c r="K4" s="5">
        <f>B32</f>
        <v>0.5</v>
      </c>
      <c r="L4" s="5">
        <f>I4*J4*K4</f>
        <v>12.109167308680401</v>
      </c>
      <c r="M4" s="2" t="str">
        <f t="shared" si="1"/>
        <v>MC</v>
      </c>
      <c r="N4" s="6">
        <f t="shared" si="2"/>
        <v>3.65</v>
      </c>
      <c r="O4" s="7">
        <f t="shared" si="3"/>
        <v>44.198460676683467</v>
      </c>
      <c r="P4" s="13">
        <f t="shared" si="4"/>
        <v>1.7422419410959605E-2</v>
      </c>
    </row>
    <row r="5" spans="1:29" ht="15.75" thickBot="1" x14ac:dyDescent="0.3">
      <c r="A5" s="17" t="s">
        <v>90</v>
      </c>
      <c r="B5" s="18" t="str">
        <f>STIMA!$B$5</f>
        <v>B.1</v>
      </c>
      <c r="D5" s="2" t="s">
        <v>72</v>
      </c>
      <c r="E5" s="2" t="str">
        <f>STIMA!E5</f>
        <v>A.02.003</v>
      </c>
      <c r="F5" s="3" t="str">
        <f t="shared" si="0"/>
        <v>FORNITURA MATERIALI PER RILEVATI DA CAVE CON DISTANZA &lt; 5 KM</v>
      </c>
      <c r="G5" s="2" t="str">
        <f>STIMA!G5</f>
        <v>MISURA</v>
      </c>
      <c r="H5" s="2" t="str">
        <f>STIMA!H5</f>
        <v>BONIFICHE</v>
      </c>
      <c r="I5" s="4">
        <f>$B$7</f>
        <v>1</v>
      </c>
      <c r="J5" s="5">
        <f>J4</f>
        <v>24.218334617360803</v>
      </c>
      <c r="K5" s="5">
        <f>K4</f>
        <v>0.5</v>
      </c>
      <c r="L5" s="5">
        <f>I5*J5*K5</f>
        <v>12.109167308680401</v>
      </c>
      <c r="M5" s="2" t="str">
        <f t="shared" si="1"/>
        <v>MC</v>
      </c>
      <c r="N5" s="6">
        <f t="shared" si="2"/>
        <v>15.83</v>
      </c>
      <c r="O5" s="7">
        <f t="shared" si="3"/>
        <v>191.68811849641077</v>
      </c>
      <c r="P5" s="13">
        <f t="shared" si="4"/>
        <v>7.5560794322052205E-2</v>
      </c>
    </row>
    <row r="6" spans="1:29" ht="15.75" thickBot="1" x14ac:dyDescent="0.3">
      <c r="A6" s="75" t="s">
        <v>97</v>
      </c>
      <c r="B6" s="19">
        <f>VLOOKUP($B$5,GEOMETRIA,HLOOKUP($A6,CNR!$A$1:$AX$2,2,FALSE),FALSE)</f>
        <v>19.5</v>
      </c>
      <c r="D6" s="2" t="s">
        <v>73</v>
      </c>
      <c r="E6" s="2" t="str">
        <f>STIMA!E6</f>
        <v>A.02.007.a</v>
      </c>
      <c r="F6" s="3" t="str">
        <f t="shared" si="0"/>
        <v>- Appartenenti ai gruppi A1, A2-4, A2-5, A3</v>
      </c>
      <c r="G6" s="2" t="str">
        <f>STIMA!G6</f>
        <v>MISURA</v>
      </c>
      <c r="H6" s="2" t="str">
        <f>STIMA!H6</f>
        <v>BONIFICHE</v>
      </c>
      <c r="I6" s="4">
        <f>$B$7</f>
        <v>1</v>
      </c>
      <c r="J6" s="5">
        <f>J5</f>
        <v>24.218334617360803</v>
      </c>
      <c r="K6" s="5">
        <f>K5</f>
        <v>0.5</v>
      </c>
      <c r="L6" s="5">
        <f>I6*J6*K6</f>
        <v>12.109167308680401</v>
      </c>
      <c r="M6" s="2" t="str">
        <f t="shared" si="1"/>
        <v>MC</v>
      </c>
      <c r="N6" s="6">
        <f t="shared" si="2"/>
        <v>1.7</v>
      </c>
      <c r="O6" s="7">
        <f t="shared" si="3"/>
        <v>20.585584424756682</v>
      </c>
      <c r="P6" s="13">
        <f t="shared" si="4"/>
        <v>8.1145515064743358E-3</v>
      </c>
    </row>
    <row r="7" spans="1:29" ht="15.75" thickBot="1" x14ac:dyDescent="0.3">
      <c r="A7" s="75" t="s">
        <v>116</v>
      </c>
      <c r="B7" s="21">
        <f>IF(B13=0,B4,(B13/2-B6/2)*6.28+B14*B13/2*0.75)</f>
        <v>1</v>
      </c>
      <c r="D7" s="2" t="s">
        <v>79</v>
      </c>
      <c r="E7" s="2" t="str">
        <f>STIMA!E7</f>
        <v>A.02.002.a</v>
      </c>
      <c r="F7" s="3" t="str">
        <f t="shared" si="0"/>
        <v>- Su terreni appartenenti ai gruppi A.1, A.2-4, A.2-5, A.3</v>
      </c>
      <c r="G7" s="2" t="str">
        <f>STIMA!G7</f>
        <v>CORPO</v>
      </c>
      <c r="H7" s="2" t="str">
        <f>STIMA!H7</f>
        <v xml:space="preserve">MOVIMENTI DI MATERIE </v>
      </c>
      <c r="I7" s="4">
        <f>$B$7</f>
        <v>1</v>
      </c>
      <c r="J7" s="5">
        <f>J2</f>
        <v>24.218334617360803</v>
      </c>
      <c r="K7" s="20"/>
      <c r="L7" s="5">
        <f>I7*J7</f>
        <v>24.218334617360803</v>
      </c>
      <c r="M7" s="2" t="str">
        <f t="shared" si="1"/>
        <v>MQ</v>
      </c>
      <c r="N7" s="6">
        <f t="shared" si="2"/>
        <v>0.43</v>
      </c>
      <c r="O7" s="7">
        <f t="shared" si="3"/>
        <v>10.413883885465145</v>
      </c>
      <c r="P7" s="13">
        <f t="shared" si="4"/>
        <v>4.1050084091576056E-3</v>
      </c>
    </row>
    <row r="8" spans="1:29" x14ac:dyDescent="0.25">
      <c r="A8" s="23" t="s">
        <v>96</v>
      </c>
      <c r="B8" s="24">
        <f>VLOOKUP($B$5,GEOMETRIA,HLOOKUP($A8,CNR!$A$1:$AX$2,2,FALSE),FALSE)</f>
        <v>2</v>
      </c>
      <c r="D8" s="2" t="s">
        <v>78</v>
      </c>
      <c r="E8" s="2" t="str">
        <f>STIMA!E8</f>
        <v>A.02.002.b</v>
      </c>
      <c r="F8" s="3" t="str">
        <f t="shared" si="0"/>
        <v>- Su terreni appartenenti ai gruppi A.4, A.2-6, A.2-7, A.5</v>
      </c>
      <c r="G8" s="2" t="str">
        <f>STIMA!G8</f>
        <v>CORPO</v>
      </c>
      <c r="H8" s="2" t="str">
        <f>STIMA!H8</f>
        <v xml:space="preserve">MOVIMENTI DI MATERIE </v>
      </c>
      <c r="I8" s="4">
        <f>$B$7</f>
        <v>1</v>
      </c>
      <c r="J8" s="5">
        <f>IF(B47&gt;0,B6,IF(B3&gt;0,0,B6+2*B10+2*B12+B15))</f>
        <v>0</v>
      </c>
      <c r="K8" s="22"/>
      <c r="L8" s="5">
        <f>I8*J8</f>
        <v>0</v>
      </c>
      <c r="M8" s="2" t="str">
        <f t="shared" si="1"/>
        <v>MQ</v>
      </c>
      <c r="N8" s="6">
        <f t="shared" si="2"/>
        <v>0.87</v>
      </c>
      <c r="O8" s="7">
        <f t="shared" si="3"/>
        <v>0</v>
      </c>
      <c r="P8" s="13">
        <f t="shared" si="4"/>
        <v>0</v>
      </c>
    </row>
    <row r="9" spans="1:29" x14ac:dyDescent="0.25">
      <c r="A9" s="26" t="s">
        <v>89</v>
      </c>
      <c r="B9" s="27">
        <f>VLOOKUP($B$5,GEOMETRIA,HLOOKUP($A9,CNR!$A$1:$AX$2,2,FALSE),FALSE)</f>
        <v>2.5</v>
      </c>
      <c r="D9" s="2" t="s">
        <v>58</v>
      </c>
      <c r="E9" s="2" t="str">
        <f>STIMA!E9</f>
        <v>E.01.031.b</v>
      </c>
      <c r="F9" s="3" t="str">
        <f t="shared" si="0"/>
        <v>- Resistenza a trazione(*) UNI EN ISO 10319 (kN/m)&gt;35 (kN/m)</v>
      </c>
      <c r="G9" s="2" t="str">
        <f>STIMA!G9</f>
        <v>CORPO</v>
      </c>
      <c r="H9" s="2" t="str">
        <f>STIMA!H9</f>
        <v xml:space="preserve">MOVIMENTI DI MATERIE </v>
      </c>
      <c r="I9" s="4">
        <f>IF(B33=1,$B$7,0)</f>
        <v>1</v>
      </c>
      <c r="J9" s="25">
        <f>IF(B3&gt;0,(B6+2*B10+((B3+B11)*B16-B30/COS(ATAN(B16)))*2+(IF(B3&gt;B19,2*B18,0))+2*(B31+B32+0.5))+2*B12+B15,B6+2*B10+2*B12+B15+2*(B31+B32+0.5))</f>
        <v>26.818334617360804</v>
      </c>
      <c r="K9" s="12"/>
      <c r="L9" s="5">
        <f>I9*J9</f>
        <v>26.818334617360804</v>
      </c>
      <c r="M9" s="2" t="str">
        <f t="shared" si="1"/>
        <v>MQ</v>
      </c>
      <c r="N9" s="6">
        <f t="shared" si="2"/>
        <v>1.63</v>
      </c>
      <c r="O9" s="7">
        <f t="shared" si="3"/>
        <v>43.713885426298106</v>
      </c>
      <c r="P9" s="13">
        <f t="shared" si="4"/>
        <v>1.7231406576595484E-2</v>
      </c>
    </row>
    <row r="10" spans="1:29" x14ac:dyDescent="0.25">
      <c r="A10" s="23" t="s">
        <v>44</v>
      </c>
      <c r="B10" s="27">
        <f>VLOOKUP($B$5,GEOMETRIA,HLOOKUP($A10,CNR!$A$1:$AX$2,2,FALSE),FALSE)</f>
        <v>1.25</v>
      </c>
      <c r="D10" s="2" t="s">
        <v>68</v>
      </c>
      <c r="E10" s="2"/>
      <c r="F10" s="29" t="str">
        <f t="shared" si="0"/>
        <v/>
      </c>
      <c r="G10" s="2"/>
      <c r="H10" s="2"/>
      <c r="I10" s="4">
        <f>$B$7</f>
        <v>1</v>
      </c>
      <c r="J10" s="5">
        <f>IF(B47&gt;0,B6+B10,IF(B3&gt;0,(B6+2*B10+2*B12+B15+B9+((B29+B11+(B3-B29-(IF((B3-B29)&gt;B19,B19,0)))/2)*B16-B30/COS(ATAN(B16)))*2),0))</f>
        <v>26.223334617360802</v>
      </c>
      <c r="K10" s="5">
        <f>IF(B3&gt;0,(IF(B3-B29&gt;B19,B3-B29-B19,B3-B29)),0)</f>
        <v>0.33000000000000007</v>
      </c>
      <c r="L10" s="5">
        <f>I10*J10*K10</f>
        <v>8.6537004237290667</v>
      </c>
      <c r="M10" s="28" t="str">
        <f t="shared" si="1"/>
        <v/>
      </c>
      <c r="N10" s="32" t="str">
        <f t="shared" si="2"/>
        <v/>
      </c>
      <c r="O10" s="33"/>
      <c r="P10" s="34"/>
    </row>
    <row r="11" spans="1:29" x14ac:dyDescent="0.25">
      <c r="A11" s="23" t="s">
        <v>81</v>
      </c>
      <c r="B11" s="27">
        <f>VLOOKUP($B$5,GEOMETRIA,HLOOKUP($A11,CNR!$A$1:$AX$2,2,FALSE),FALSE)</f>
        <v>0.1</v>
      </c>
      <c r="D11" s="2" t="s">
        <v>68</v>
      </c>
      <c r="E11" s="2"/>
      <c r="F11" s="36" t="str">
        <f>IF(E11="","",VLOOKUP(E11,EPU,2,FALSE))</f>
        <v/>
      </c>
      <c r="G11" s="2"/>
      <c r="H11" s="2"/>
      <c r="I11" s="4">
        <f>$B$7</f>
        <v>1</v>
      </c>
      <c r="J11" s="25">
        <f>IF(B47&gt;0,B6+B10+B18,IF(B3-B29&gt;B19,(B6+2*B10+2*B12+B15+B9+2*B18+((B3+B11-B19/2)*B16-B30/COS(ATAN(B16)))*2),0))</f>
        <v>0</v>
      </c>
      <c r="K11" s="5">
        <f>IF(B3-B29&gt;B19,B19,0)</f>
        <v>0</v>
      </c>
      <c r="L11" s="5">
        <f>I11*J11*K11</f>
        <v>0</v>
      </c>
      <c r="M11" s="35" t="str">
        <f>IF(E11="","",VLOOKUP(E11,EPU,3,FALSE))</f>
        <v/>
      </c>
      <c r="N11" s="39" t="str">
        <f>IF(E11="","",VLOOKUP(E11,EPU,4,FALSE))</f>
        <v/>
      </c>
      <c r="O11" s="40"/>
      <c r="P11" s="41"/>
    </row>
    <row r="12" spans="1:29" x14ac:dyDescent="0.25">
      <c r="A12" s="26" t="s">
        <v>94</v>
      </c>
      <c r="B12" s="27">
        <f>VLOOKUP($B$5,GEOMETRIA,HLOOKUP($A12,CNR!$A$1:$AX$2,2,FALSE),FALSE)</f>
        <v>0</v>
      </c>
      <c r="D12" s="2" t="s">
        <v>68</v>
      </c>
      <c r="E12" s="2" t="str">
        <f>STIMA!E12</f>
        <v>A.02.003</v>
      </c>
      <c r="F12" s="3" t="str">
        <f>IF(E12="","",VLOOKUP(E12,EPU,2,FALSE))</f>
        <v>FORNITURA MATERIALI PER RILEVATI DA CAVE CON DISTANZA &lt; 5 KM</v>
      </c>
      <c r="G12" s="2" t="str">
        <f>STIMA!G12</f>
        <v>CORPO</v>
      </c>
      <c r="H12" s="2" t="str">
        <f>STIMA!H12</f>
        <v xml:space="preserve">MOVIMENTI DI MATERIE </v>
      </c>
      <c r="I12" s="42" t="s">
        <v>85</v>
      </c>
      <c r="J12" s="43"/>
      <c r="K12" s="44"/>
      <c r="L12" s="5">
        <f>L10+L11</f>
        <v>8.6537004237290667</v>
      </c>
      <c r="M12" s="2" t="str">
        <f>IF(E12="","",VLOOKUP(E12,EPU,3,FALSE))</f>
        <v>MC</v>
      </c>
      <c r="N12" s="6">
        <f>IF(E12="","",VLOOKUP(E12,EPU,4,FALSE))</f>
        <v>15.83</v>
      </c>
      <c r="O12" s="7">
        <f>L12*N12</f>
        <v>136.98807770763113</v>
      </c>
      <c r="P12" s="13">
        <f>O12/$O$61</f>
        <v>5.3998797867242022E-2</v>
      </c>
    </row>
    <row r="13" spans="1:29" x14ac:dyDescent="0.25">
      <c r="A13" s="23" t="s">
        <v>104</v>
      </c>
      <c r="B13" s="27">
        <f>VLOOKUP($B$5,GEOMETRIA,HLOOKUP($A13,CNR!$A$1:$AX$2,2,FALSE),FALSE)</f>
        <v>0</v>
      </c>
      <c r="D13" s="2" t="s">
        <v>67</v>
      </c>
      <c r="E13" s="2" t="str">
        <f>STIMA!E13</f>
        <v>A.02.007.d</v>
      </c>
      <c r="F13" s="3" t="str">
        <f t="shared" si="0"/>
        <v>- Compresa configurazione delle scarpate e profilatura dei cigli</v>
      </c>
      <c r="G13" s="2" t="str">
        <f>STIMA!G13</f>
        <v>CORPO</v>
      </c>
      <c r="H13" s="2" t="str">
        <f>STIMA!H13</f>
        <v xml:space="preserve">MOVIMENTI DI MATERIE </v>
      </c>
      <c r="I13" s="45" t="s">
        <v>85</v>
      </c>
      <c r="J13" s="46"/>
      <c r="K13" s="47"/>
      <c r="L13" s="5">
        <f>L12</f>
        <v>8.6537004237290667</v>
      </c>
      <c r="M13" s="2" t="str">
        <f t="shared" si="1"/>
        <v>MC</v>
      </c>
      <c r="N13" s="6">
        <f t="shared" si="2"/>
        <v>0.87</v>
      </c>
      <c r="O13" s="7">
        <f>L13*N13</f>
        <v>7.5287193686442881</v>
      </c>
      <c r="P13" s="13">
        <f>O13/$O$61</f>
        <v>2.9677166231522776E-3</v>
      </c>
    </row>
    <row r="14" spans="1:29" x14ac:dyDescent="0.25">
      <c r="A14" s="23" t="s">
        <v>105</v>
      </c>
      <c r="B14" s="27">
        <f>VLOOKUP($B$5,GEOMETRIA,HLOOKUP($A14,CNR!$A$1:$AX$2,2,FALSE),FALSE)</f>
        <v>0</v>
      </c>
      <c r="D14" s="2" t="s">
        <v>60</v>
      </c>
      <c r="E14" s="2" t="str">
        <f>STIMA!E14</f>
        <v>A.01.004</v>
      </c>
      <c r="F14" s="3" t="str">
        <f>IF(E14="","",VLOOKUP(E14,EPU,2,FALSE))</f>
        <v>SCAVO A SEZIONE RISTRETTA PER TRINCEE E BONIFICHE</v>
      </c>
      <c r="G14" s="2" t="str">
        <f>STIMA!G14</f>
        <v>CORPO</v>
      </c>
      <c r="H14" s="2" t="str">
        <f>STIMA!H14</f>
        <v xml:space="preserve">MOVIMENTI DI MATERIE </v>
      </c>
      <c r="I14" s="4">
        <f>$B$7</f>
        <v>1</v>
      </c>
      <c r="J14" s="5">
        <f>2*(B21+B21)</f>
        <v>4</v>
      </c>
      <c r="K14" s="5">
        <f>B21</f>
        <v>1</v>
      </c>
      <c r="L14" s="5">
        <f>I14*J14*K14</f>
        <v>4</v>
      </c>
      <c r="M14" s="2" t="str">
        <f>IF(E14="","",VLOOKUP(E14,EPU,3,FALSE))</f>
        <v>MC</v>
      </c>
      <c r="N14" s="6">
        <f>IF(E14="","",VLOOKUP(E14,EPU,4,FALSE))</f>
        <v>11.13</v>
      </c>
      <c r="O14" s="7">
        <f>L14*N14</f>
        <v>44.52</v>
      </c>
      <c r="P14" s="13">
        <f>O14/$O$61</f>
        <v>1.7549165746967008E-2</v>
      </c>
    </row>
    <row r="15" spans="1:29" x14ac:dyDescent="0.25">
      <c r="A15" s="26" t="s">
        <v>95</v>
      </c>
      <c r="B15" s="27">
        <f>VLOOKUP($B$5,GEOMETRIA,HLOOKUP($A15,CNR!$A$1:$AX$2,2,FALSE),FALSE)</f>
        <v>0</v>
      </c>
      <c r="D15" s="2" t="s">
        <v>64</v>
      </c>
      <c r="E15" s="2"/>
      <c r="F15" s="29"/>
      <c r="G15" s="2"/>
      <c r="H15" s="2"/>
      <c r="I15" s="4">
        <f>$B$7</f>
        <v>1</v>
      </c>
      <c r="J15" s="5">
        <f>IF(B47&gt;0,B6+B10,IF(B3+B29&lt;0,(B6+2*B10+2*B12+B15+B9+K15*B17),0))</f>
        <v>0</v>
      </c>
      <c r="K15" s="5">
        <f>IF(B3&lt;0,(IF(B29-B3&gt;B19,-B3+B29-B19,-B3+B29)),0)</f>
        <v>0</v>
      </c>
      <c r="L15" s="5">
        <f>I15*J15*K15</f>
        <v>0</v>
      </c>
      <c r="M15" s="28" t="str">
        <f>IF(E15="","",VLOOKUP(E15,EPU,3,FALSE))</f>
        <v/>
      </c>
      <c r="N15" s="32" t="str">
        <f>IF(E15="","",VLOOKUP(E15,EPU,4,FALSE))</f>
        <v/>
      </c>
      <c r="O15" s="33"/>
      <c r="P15" s="34"/>
    </row>
    <row r="16" spans="1:29" x14ac:dyDescent="0.25">
      <c r="A16" s="23" t="s">
        <v>45</v>
      </c>
      <c r="B16" s="27">
        <f>VLOOKUP($B$5,GEOMETRIA,HLOOKUP($A16,CNR!$A$1:$AX$2,2,FALSE),FALSE)</f>
        <v>1.5</v>
      </c>
      <c r="D16" s="2" t="s">
        <v>64</v>
      </c>
      <c r="E16" s="2"/>
      <c r="F16" s="36"/>
      <c r="G16" s="2"/>
      <c r="H16" s="2"/>
      <c r="I16" s="4">
        <f>$B$7</f>
        <v>1</v>
      </c>
      <c r="J16" s="5">
        <f>IF(B47&gt;0,B6+B10+B18,IF(K16&gt;0,(B6+2*B10+2*B12+B15+B9+2*K15*B17+K16*B17)+2*B18,0))</f>
        <v>0</v>
      </c>
      <c r="K16" s="5">
        <f>IF(B3&lt;0,(IF(B29-B3&gt;B19,B19,0)),0)</f>
        <v>0</v>
      </c>
      <c r="L16" s="5">
        <f>I16*J16*K16</f>
        <v>0</v>
      </c>
      <c r="M16" s="35" t="str">
        <f>IF(E16="","",VLOOKUP(E16,EPU,3,FALSE))</f>
        <v/>
      </c>
      <c r="N16" s="39" t="str">
        <f>IF(E16="","",VLOOKUP(E16,EPU,4,FALSE))</f>
        <v/>
      </c>
      <c r="O16" s="40"/>
      <c r="P16" s="41"/>
    </row>
    <row r="17" spans="1:16" x14ac:dyDescent="0.25">
      <c r="A17" s="23" t="s">
        <v>46</v>
      </c>
      <c r="B17" s="27">
        <f>VLOOKUP($B$5,GEOMETRIA,HLOOKUP($A17,CNR!$A$1:$AX$2,2,FALSE),FALSE)</f>
        <v>1</v>
      </c>
      <c r="D17" s="2" t="s">
        <v>64</v>
      </c>
      <c r="E17" s="2" t="str">
        <f>STIMA!E17</f>
        <v>A.01.001</v>
      </c>
      <c r="F17" s="3" t="str">
        <f>IF(E17="","",VLOOKUP(E17,EPU,2,FALSE))</f>
        <v>SCAVO DI SBANCAMENTO IN MATERIE DI QUALSIASI NATURA</v>
      </c>
      <c r="G17" s="2" t="str">
        <f>STIMA!G17</f>
        <v>CORPO</v>
      </c>
      <c r="H17" s="2" t="str">
        <f>STIMA!H17</f>
        <v xml:space="preserve">MOVIMENTI DI MATERIE </v>
      </c>
      <c r="I17" s="48" t="s">
        <v>85</v>
      </c>
      <c r="J17" s="49"/>
      <c r="K17" s="50"/>
      <c r="L17" s="5">
        <f>L15+L16</f>
        <v>0</v>
      </c>
      <c r="M17" s="2" t="str">
        <f>IF(E17="","",VLOOKUP(E17,EPU,3,FALSE))</f>
        <v>MC</v>
      </c>
      <c r="N17" s="6">
        <f>IF(E17="","",VLOOKUP(E17,EPU,4,FALSE))</f>
        <v>3.65</v>
      </c>
      <c r="O17" s="7">
        <f t="shared" ref="O17:O35" si="5">L17*N17</f>
        <v>0</v>
      </c>
      <c r="P17" s="13">
        <f t="shared" ref="P17:P52" si="6">O17/$O$61</f>
        <v>0</v>
      </c>
    </row>
    <row r="18" spans="1:16" x14ac:dyDescent="0.25">
      <c r="A18" s="23" t="s">
        <v>84</v>
      </c>
      <c r="B18" s="27">
        <f>VLOOKUP($B$5,GEOMETRIA,HLOOKUP($A18,CNR!$A$1:$AX$2,2,FALSE),FALSE)</f>
        <v>3</v>
      </c>
      <c r="D18" s="2" t="s">
        <v>50</v>
      </c>
      <c r="E18" s="2" t="str">
        <f>STIMA!E18</f>
        <v>D.01.001</v>
      </c>
      <c r="F18" s="3" t="str">
        <f t="shared" si="0"/>
        <v>FONDAZIONE STRADALE IN MISTO GRANULARE STABILIZZATO</v>
      </c>
      <c r="G18" s="2" t="str">
        <f>STIMA!G18</f>
        <v>CORPO</v>
      </c>
      <c r="H18" s="2" t="str">
        <f>STIMA!H18</f>
        <v>SOVRASTRUTTURA</v>
      </c>
      <c r="I18" s="4">
        <f t="shared" ref="I18:I25" si="7">$B$7</f>
        <v>1</v>
      </c>
      <c r="J18" s="5">
        <f>IF(B47&gt;0,B6+B48,B6+2*B12+B15+B8*(2*(MAX(B27,B28))+2*B26+2*B25+2*B24+B23))</f>
        <v>21.58</v>
      </c>
      <c r="K18" s="5">
        <f>B23</f>
        <v>0.3</v>
      </c>
      <c r="L18" s="5">
        <f t="shared" ref="L18:L22" si="8">I18*J18*K18</f>
        <v>6.4739999999999993</v>
      </c>
      <c r="M18" s="2" t="str">
        <f t="shared" si="1"/>
        <v>MC</v>
      </c>
      <c r="N18" s="6">
        <f t="shared" si="2"/>
        <v>31.05</v>
      </c>
      <c r="O18" s="7">
        <f t="shared" si="5"/>
        <v>201.01769999999999</v>
      </c>
      <c r="P18" s="13">
        <f t="shared" si="6"/>
        <v>7.923838579007389E-2</v>
      </c>
    </row>
    <row r="19" spans="1:16" x14ac:dyDescent="0.25">
      <c r="A19" s="23" t="s">
        <v>83</v>
      </c>
      <c r="B19" s="27">
        <f>VLOOKUP($B$5,GEOMETRIA,HLOOKUP($A19,CNR!$A$1:$AX$2,2,FALSE),FALSE)</f>
        <v>5</v>
      </c>
      <c r="D19" s="2" t="s">
        <v>51</v>
      </c>
      <c r="E19" s="2" t="str">
        <f>STIMA!E19</f>
        <v>D.01.003</v>
      </c>
      <c r="F19" s="3" t="str">
        <f t="shared" si="0"/>
        <v>FONDAZIONE STRADALE IN MISTO CEMENTATO</v>
      </c>
      <c r="G19" s="2" t="str">
        <f>STIMA!G19</f>
        <v>CORPO</v>
      </c>
      <c r="H19" s="2" t="str">
        <f>STIMA!H19</f>
        <v>SOVRASTRUTTURA</v>
      </c>
      <c r="I19" s="4">
        <f t="shared" si="7"/>
        <v>1</v>
      </c>
      <c r="J19" s="5">
        <f>IF(B47&gt;0,B6+B48,B6+B8*(2*(MAX(B27,B28))+2*B26+2*B25+B24))</f>
        <v>20.68</v>
      </c>
      <c r="K19" s="5">
        <f>B24</f>
        <v>0.15</v>
      </c>
      <c r="L19" s="5">
        <f t="shared" si="8"/>
        <v>3.1019999999999999</v>
      </c>
      <c r="M19" s="2" t="str">
        <f t="shared" si="1"/>
        <v>MC</v>
      </c>
      <c r="N19" s="6">
        <f t="shared" si="2"/>
        <v>47.63</v>
      </c>
      <c r="O19" s="7">
        <f t="shared" si="5"/>
        <v>147.74825999999999</v>
      </c>
      <c r="P19" s="13">
        <f t="shared" si="6"/>
        <v>5.8240312299325588E-2</v>
      </c>
    </row>
    <row r="20" spans="1:16" x14ac:dyDescent="0.25">
      <c r="A20" s="23" t="s">
        <v>47</v>
      </c>
      <c r="B20" s="27">
        <f>VLOOKUP($B$5,GEOMETRIA,HLOOKUP($A20,CNR!$A$1:$AX$2,2,FALSE),FALSE)</f>
        <v>1</v>
      </c>
      <c r="D20" s="2" t="s">
        <v>52</v>
      </c>
      <c r="E20" s="2" t="str">
        <f>STIMA!E20</f>
        <v>D.01.005.c</v>
      </c>
      <c r="F20" s="3" t="str">
        <f t="shared" si="0"/>
        <v>- Con bitume modificato soft per metro cubo reso e per uno spessore superiore a cm 10</v>
      </c>
      <c r="G20" s="2" t="str">
        <f>STIMA!G20</f>
        <v>CORPO</v>
      </c>
      <c r="H20" s="2" t="str">
        <f>STIMA!H20</f>
        <v>SOVRASTRUTTURA</v>
      </c>
      <c r="I20" s="4">
        <f t="shared" si="7"/>
        <v>1</v>
      </c>
      <c r="J20" s="5">
        <f>IF(B47&gt;0,B6+B48,B6+B8*(2*(MAX(B27,B28))+2*B26+B25))</f>
        <v>20.14</v>
      </c>
      <c r="K20" s="5">
        <f>B25</f>
        <v>0.12</v>
      </c>
      <c r="L20" s="5">
        <f t="shared" si="8"/>
        <v>2.4167999999999998</v>
      </c>
      <c r="M20" s="2" t="str">
        <f t="shared" si="1"/>
        <v>MC</v>
      </c>
      <c r="N20" s="6">
        <f t="shared" si="2"/>
        <v>138.33000000000001</v>
      </c>
      <c r="O20" s="7">
        <f t="shared" si="5"/>
        <v>334.315944</v>
      </c>
      <c r="P20" s="13">
        <f t="shared" si="6"/>
        <v>0.13178270245080279</v>
      </c>
    </row>
    <row r="21" spans="1:16" x14ac:dyDescent="0.25">
      <c r="A21" s="23" t="s">
        <v>48</v>
      </c>
      <c r="B21" s="27">
        <f>VLOOKUP($B$5,GEOMETRIA,HLOOKUP($A21,CNR!$A$1:$AX$2,2,FALSE),FALSE)</f>
        <v>1</v>
      </c>
      <c r="D21" s="2" t="s">
        <v>53</v>
      </c>
      <c r="E21" s="2" t="str">
        <f>STIMA!E21</f>
        <v>D.01.017.e</v>
      </c>
      <c r="F21" s="3" t="str">
        <f t="shared" si="0"/>
        <v>- Con bitume modificato soft per metro cubo reso e per spessore superiore a cm 6</v>
      </c>
      <c r="G21" s="2" t="str">
        <f>STIMA!G21</f>
        <v>CORPO</v>
      </c>
      <c r="H21" s="2" t="str">
        <f>STIMA!H21</f>
        <v>SOVRASTRUTTURA</v>
      </c>
      <c r="I21" s="4">
        <f t="shared" si="7"/>
        <v>1</v>
      </c>
      <c r="J21" s="5">
        <f>IF(B47&gt;0,B6+B48,B6+B8*(2*(MAX(B27,B28))+B26))</f>
        <v>19.78</v>
      </c>
      <c r="K21" s="5">
        <f>B26</f>
        <v>0.06</v>
      </c>
      <c r="L21" s="5">
        <f t="shared" si="8"/>
        <v>1.1868000000000001</v>
      </c>
      <c r="M21" s="2" t="str">
        <f t="shared" si="1"/>
        <v>MC</v>
      </c>
      <c r="N21" s="6">
        <f t="shared" si="2"/>
        <v>152.34</v>
      </c>
      <c r="O21" s="7">
        <f t="shared" si="5"/>
        <v>180.79711200000003</v>
      </c>
      <c r="P21" s="13">
        <f t="shared" si="6"/>
        <v>7.1267710805502205E-2</v>
      </c>
    </row>
    <row r="22" spans="1:16" ht="15.75" thickBot="1" x14ac:dyDescent="0.3">
      <c r="A22" s="23" t="s">
        <v>49</v>
      </c>
      <c r="B22" s="27">
        <f>VLOOKUP($B$5,GEOMETRIA,HLOOKUP($A22,CNR!$A$1:$AX$2,2,FALSE),FALSE)</f>
        <v>1</v>
      </c>
      <c r="D22" s="2" t="s">
        <v>54</v>
      </c>
      <c r="E22" s="2" t="str">
        <f>STIMA!E22</f>
        <v>D.01.021.e</v>
      </c>
      <c r="F22" s="3" t="str">
        <f t="shared" si="0"/>
        <v>- Con bitume modificato hard per metro cubo reso e per spessore superiore a cm 3</v>
      </c>
      <c r="G22" s="2" t="str">
        <f>STIMA!G22</f>
        <v>CORPO</v>
      </c>
      <c r="H22" s="2" t="str">
        <f>STIMA!H22</f>
        <v>SOVRASTRUTTURA</v>
      </c>
      <c r="I22" s="4">
        <f t="shared" si="7"/>
        <v>1</v>
      </c>
      <c r="J22" s="5">
        <f>IF(B47&gt;0,B6+B48,B6+B8*B27)</f>
        <v>19.5</v>
      </c>
      <c r="K22" s="5">
        <f>B27</f>
        <v>0</v>
      </c>
      <c r="L22" s="5">
        <f t="shared" si="8"/>
        <v>0</v>
      </c>
      <c r="M22" s="2" t="str">
        <f t="shared" si="1"/>
        <v>MC</v>
      </c>
      <c r="N22" s="6">
        <f t="shared" si="2"/>
        <v>173.44</v>
      </c>
      <c r="O22" s="7">
        <f t="shared" si="5"/>
        <v>0</v>
      </c>
      <c r="P22" s="13">
        <f t="shared" si="6"/>
        <v>0</v>
      </c>
    </row>
    <row r="23" spans="1:16" x14ac:dyDescent="0.25">
      <c r="A23" s="51" t="s">
        <v>50</v>
      </c>
      <c r="B23" s="52">
        <f>VLOOKUP($B$5,GEOMETRIA,HLOOKUP($A23,CNR!$A$1:$AX$2,2,FALSE),FALSE)</f>
        <v>0.3</v>
      </c>
      <c r="D23" s="2" t="s">
        <v>55</v>
      </c>
      <c r="E23" s="2" t="str">
        <f>STIMA!E23</f>
        <v>D.01.036.a</v>
      </c>
      <c r="F23" s="3" t="str">
        <f t="shared" si="0"/>
        <v>- Con bitume modificato hard per uno spessore di cm 4</v>
      </c>
      <c r="G23" s="2" t="str">
        <f>STIMA!G23</f>
        <v>CORPO</v>
      </c>
      <c r="H23" s="2" t="str">
        <f>STIMA!H23</f>
        <v>SOVRASTRUTTURA</v>
      </c>
      <c r="I23" s="4">
        <f t="shared" si="7"/>
        <v>1</v>
      </c>
      <c r="J23" s="5">
        <f>IF(B47&gt;0,B6+B48,B6+B8*B28)</f>
        <v>19.579999999999998</v>
      </c>
      <c r="K23" s="12"/>
      <c r="L23" s="5">
        <f>IF(B28&gt;0,I23*J23,0)</f>
        <v>19.579999999999998</v>
      </c>
      <c r="M23" s="2" t="str">
        <f t="shared" si="1"/>
        <v>MQ</v>
      </c>
      <c r="N23" s="6">
        <f t="shared" si="2"/>
        <v>9.7799999999999994</v>
      </c>
      <c r="O23" s="7">
        <f t="shared" si="5"/>
        <v>191.49239999999998</v>
      </c>
      <c r="P23" s="13">
        <f t="shared" si="6"/>
        <v>7.5483644808726505E-2</v>
      </c>
    </row>
    <row r="24" spans="1:16" x14ac:dyDescent="0.25">
      <c r="A24" s="53" t="s">
        <v>51</v>
      </c>
      <c r="B24" s="54">
        <f>VLOOKUP($B$5,GEOMETRIA,HLOOKUP($A24,CNR!$A$1:$AX$2,2,FALSE),FALSE)</f>
        <v>0.15</v>
      </c>
      <c r="D24" s="2" t="s">
        <v>59</v>
      </c>
      <c r="E24" s="2" t="str">
        <f>STIMA!E24</f>
        <v>D.01.043.a</v>
      </c>
      <c r="F24" s="3" t="str">
        <f t="shared" si="0"/>
        <v>- In emulsione bituminosa non modificata</v>
      </c>
      <c r="G24" s="2" t="str">
        <f>STIMA!G24</f>
        <v>CORPO</v>
      </c>
      <c r="H24" s="2" t="str">
        <f>STIMA!H24</f>
        <v>SOVRASTRUTTURA</v>
      </c>
      <c r="I24" s="4">
        <f t="shared" si="7"/>
        <v>1</v>
      </c>
      <c r="J24" s="5">
        <f>J23</f>
        <v>19.579999999999998</v>
      </c>
      <c r="K24" s="12"/>
      <c r="L24" s="5">
        <f>L23</f>
        <v>19.579999999999998</v>
      </c>
      <c r="M24" s="2" t="str">
        <f t="shared" si="1"/>
        <v>MQ</v>
      </c>
      <c r="N24" s="6">
        <f t="shared" si="2"/>
        <v>0.8</v>
      </c>
      <c r="O24" s="7">
        <f t="shared" si="5"/>
        <v>15.664</v>
      </c>
      <c r="P24" s="13">
        <f t="shared" si="6"/>
        <v>6.1745312726974658E-3</v>
      </c>
    </row>
    <row r="25" spans="1:16" x14ac:dyDescent="0.25">
      <c r="A25" s="53" t="s">
        <v>52</v>
      </c>
      <c r="B25" s="54">
        <f>VLOOKUP($B$5,GEOMETRIA,HLOOKUP($A25,CNR!$A$1:$AX$2,2,FALSE),FALSE)</f>
        <v>0.12</v>
      </c>
      <c r="D25" s="55" t="s">
        <v>87</v>
      </c>
      <c r="E25" s="2" t="str">
        <f>STIMA!E25</f>
        <v>A.02.004.b</v>
      </c>
      <c r="F25" s="3" t="str">
        <f t="shared" si="0"/>
        <v>- Dai depositi dell'amministrazione</v>
      </c>
      <c r="G25" s="2" t="str">
        <f>STIMA!G25</f>
        <v>CORPO</v>
      </c>
      <c r="H25" s="2" t="str">
        <f>STIMA!H25</f>
        <v xml:space="preserve">MOVIMENTI DI MATERIE </v>
      </c>
      <c r="I25" s="4">
        <f t="shared" si="7"/>
        <v>1</v>
      </c>
      <c r="J25" s="5">
        <f>IF(B47&gt;0,ABS(B3)/COS(ATAN(B16))+B10,IF(B3&gt;0,(2*(B3-B29)/COS(ATAN(B16))+((B29+B11)*(B10+(B29+B11)*B16/2)-B29*B29/2)*2/B30+B9*B29/B30+(IF(B3&gt;B19,2*B18,0))+IF(B13&gt;0,((3.14*(B13/2-B6-B15)^2*B3)/B7/B30),0)),((K15+B29-B30)+(K16-B30))*2*+B17+B9*B29/B30+IF(B29-B3&gt;B19,2*B18,0)+2*B10/B30))</f>
        <v>14.657998587569782</v>
      </c>
      <c r="K25" s="5">
        <f>B30</f>
        <v>0.3</v>
      </c>
      <c r="L25" s="5">
        <f>I25*J25*K25</f>
        <v>4.3973995762709341</v>
      </c>
      <c r="M25" s="2" t="str">
        <f t="shared" si="1"/>
        <v>MC</v>
      </c>
      <c r="N25" s="6">
        <f t="shared" si="2"/>
        <v>4.17</v>
      </c>
      <c r="O25" s="7">
        <f t="shared" si="5"/>
        <v>18.337156233049797</v>
      </c>
      <c r="P25" s="13">
        <f t="shared" si="6"/>
        <v>7.2282523374173407E-3</v>
      </c>
    </row>
    <row r="26" spans="1:16" x14ac:dyDescent="0.25">
      <c r="A26" s="53" t="s">
        <v>53</v>
      </c>
      <c r="B26" s="54">
        <f>VLOOKUP($B$5,GEOMETRIA,HLOOKUP($A26,CNR!$A$1:$AX$2,2,FALSE),FALSE)</f>
        <v>0.06</v>
      </c>
      <c r="D26" s="2" t="s">
        <v>69</v>
      </c>
      <c r="E26" s="2" t="str">
        <f>STIMA!E26</f>
        <v>A.02.007.d</v>
      </c>
      <c r="F26" s="3" t="str">
        <f>IF(E26="","",VLOOKUP(E26,EPU,2,FALSE))</f>
        <v>- Compresa configurazione delle scarpate e profilatura dei cigli</v>
      </c>
      <c r="G26" s="2" t="str">
        <f>STIMA!G26</f>
        <v>CORPO</v>
      </c>
      <c r="H26" s="2" t="str">
        <f>STIMA!H26</f>
        <v xml:space="preserve">MOVIMENTI DI MATERIE </v>
      </c>
      <c r="I26" s="48" t="s">
        <v>85</v>
      </c>
      <c r="J26" s="49"/>
      <c r="K26" s="50"/>
      <c r="L26" s="5">
        <f>L25</f>
        <v>4.3973995762709341</v>
      </c>
      <c r="M26" s="2" t="str">
        <f t="shared" si="1"/>
        <v>MC</v>
      </c>
      <c r="N26" s="6">
        <f t="shared" si="2"/>
        <v>0.87</v>
      </c>
      <c r="O26" s="7">
        <f t="shared" si="5"/>
        <v>3.8257376313557128</v>
      </c>
      <c r="P26" s="13">
        <f t="shared" si="6"/>
        <v>1.5080526459359919E-3</v>
      </c>
    </row>
    <row r="27" spans="1:16" x14ac:dyDescent="0.25">
      <c r="A27" s="53" t="s">
        <v>54</v>
      </c>
      <c r="B27" s="54">
        <f>VLOOKUP($B$5,GEOMETRIA,HLOOKUP($A27,CNR!$A$1:$AX$2,2,FALSE),FALSE)</f>
        <v>0</v>
      </c>
      <c r="D27" s="55" t="s">
        <v>91</v>
      </c>
      <c r="E27" s="2" t="str">
        <f>STIMA!E27</f>
        <v>F.01.019.1.a</v>
      </c>
      <c r="F27" s="3" t="str">
        <f>IF(E27="","",VLOOKUP(E27,EPU,2,FALSE))</f>
        <v>- Con miscuglio di semi di prato</v>
      </c>
      <c r="G27" s="2" t="str">
        <f>STIMA!G27</f>
        <v>CORPO</v>
      </c>
      <c r="H27" s="2" t="str">
        <f>STIMA!H27</f>
        <v xml:space="preserve">MOVIMENTI DI MATERIE </v>
      </c>
      <c r="I27" s="4">
        <f>$B$7</f>
        <v>1</v>
      </c>
      <c r="J27" s="5">
        <f>IF(B47&gt;0,ABS(B3)/COS(ATAN(B16))+B10,IF(B3&gt;0,(2*(B3-B29)/COS(ATAN(B16))+((B29+B11)*(B10+(B29+B11)*B16/2)-B29*B29/2)*2/B30+B9*B29/B30+(IF(B3&gt;B19,2*B18,0))),((K15+B29-B30)+(K16-B30))*2*+B17+B9*B29/B30+IF(B29-B3&gt;B19,2*B18,0)+2*B10/B30))</f>
        <v>14.657998587569782</v>
      </c>
      <c r="K27" s="20"/>
      <c r="L27" s="5">
        <f t="shared" ref="L27:L34" si="9">I27*J27</f>
        <v>14.657998587569782</v>
      </c>
      <c r="M27" s="2" t="str">
        <f t="shared" si="1"/>
        <v>MQ</v>
      </c>
      <c r="N27" s="6">
        <f t="shared" si="2"/>
        <v>1.26</v>
      </c>
      <c r="O27" s="7">
        <f t="shared" si="5"/>
        <v>18.469078220337927</v>
      </c>
      <c r="P27" s="13">
        <f t="shared" si="6"/>
        <v>7.2802541527944454E-3</v>
      </c>
    </row>
    <row r="28" spans="1:16" ht="15.75" thickBot="1" x14ac:dyDescent="0.3">
      <c r="A28" s="53" t="s">
        <v>55</v>
      </c>
      <c r="B28" s="54">
        <f>VLOOKUP($B$5,GEOMETRIA,HLOOKUP($A28,CNR!$A$1:$AX$2,2,FALSE),FALSE)</f>
        <v>0.04</v>
      </c>
      <c r="D28" s="2" t="s">
        <v>61</v>
      </c>
      <c r="E28" s="2" t="str">
        <f>STIMA!E28</f>
        <v>E.05.010.a</v>
      </c>
      <c r="F28" s="3" t="str">
        <f t="shared" si="0"/>
        <v>- Recinzione stradale di sicurezza di H nominale 1.20 m</v>
      </c>
      <c r="G28" s="2" t="str">
        <f>STIMA!G28</f>
        <v>CORPO</v>
      </c>
      <c r="H28" s="2" t="str">
        <f>STIMA!H28</f>
        <v>LAVORI DIVERSI</v>
      </c>
      <c r="I28" s="4">
        <f>IF(B22&gt;0,$B$7,0)</f>
        <v>1</v>
      </c>
      <c r="J28" s="5">
        <v>2</v>
      </c>
      <c r="K28" s="22"/>
      <c r="L28" s="5">
        <f t="shared" si="9"/>
        <v>2</v>
      </c>
      <c r="M28" s="2" t="str">
        <f t="shared" si="1"/>
        <v>ML</v>
      </c>
      <c r="N28" s="6">
        <f t="shared" si="2"/>
        <v>29.86</v>
      </c>
      <c r="O28" s="7">
        <f t="shared" si="5"/>
        <v>59.72</v>
      </c>
      <c r="P28" s="13">
        <f t="shared" si="6"/>
        <v>2.3540794663272004E-2</v>
      </c>
    </row>
    <row r="29" spans="1:16" ht="15.75" thickBot="1" x14ac:dyDescent="0.3">
      <c r="A29" s="17" t="s">
        <v>21</v>
      </c>
      <c r="B29" s="19">
        <f>VLOOKUP($B$5,GEOMETRIA,HLOOKUP($A29,CNR!$A$1:$AX$2,2,FALSE),FALSE)</f>
        <v>0.66999999999999993</v>
      </c>
      <c r="D29" s="55" t="s">
        <v>92</v>
      </c>
      <c r="E29" s="2" t="str">
        <f>STIMA!E29</f>
        <v>G.02.002.a</v>
      </c>
      <c r="F29" s="3" t="str">
        <f t="shared" si="0"/>
        <v>- Bordo laterale</v>
      </c>
      <c r="G29" s="2" t="str">
        <f>STIMA!G29</f>
        <v>CORPO</v>
      </c>
      <c r="H29" s="2" t="str">
        <f>STIMA!H29</f>
        <v xml:space="preserve">BARRIERE DI SICUREZZA </v>
      </c>
      <c r="I29" s="4">
        <f>$B$7+2*B14*(B13/2-B6)</f>
        <v>1</v>
      </c>
      <c r="J29" s="5">
        <f>IF($B$3&lt;1.5,0,B37)</f>
        <v>0</v>
      </c>
      <c r="K29" s="22"/>
      <c r="L29" s="5">
        <f t="shared" si="9"/>
        <v>0</v>
      </c>
      <c r="M29" s="2" t="str">
        <f t="shared" si="1"/>
        <v>ML</v>
      </c>
      <c r="N29" s="6">
        <f t="shared" si="2"/>
        <v>58.29</v>
      </c>
      <c r="O29" s="7">
        <f t="shared" si="5"/>
        <v>0</v>
      </c>
      <c r="P29" s="13">
        <f t="shared" si="6"/>
        <v>0</v>
      </c>
    </row>
    <row r="30" spans="1:16" x14ac:dyDescent="0.25">
      <c r="A30" s="56" t="s">
        <v>86</v>
      </c>
      <c r="B30" s="27">
        <f>VLOOKUP($B$5,GEOMETRIA,HLOOKUP($A30,CNR!$A$1:$AX$2,2,FALSE),FALSE)</f>
        <v>0.3</v>
      </c>
      <c r="D30" s="55" t="s">
        <v>80</v>
      </c>
      <c r="E30" s="2" t="str">
        <f>STIMA!E30</f>
        <v>G.02.003.a</v>
      </c>
      <c r="F30" s="3" t="str">
        <f t="shared" si="0"/>
        <v>- Bordo laterale nastro e paletti o muretto</v>
      </c>
      <c r="G30" s="2" t="str">
        <f>STIMA!G30</f>
        <v>CORPO</v>
      </c>
      <c r="H30" s="2" t="str">
        <f>STIMA!H30</f>
        <v xml:space="preserve">BARRIERE DI SICUREZZA </v>
      </c>
      <c r="I30" s="4">
        <f>$B$7+2*B14*(B13/2-B6)</f>
        <v>1</v>
      </c>
      <c r="J30" s="5">
        <f>IF($B$3&lt;1.5,0,B38)</f>
        <v>0</v>
      </c>
      <c r="K30" s="22"/>
      <c r="L30" s="5">
        <f t="shared" si="9"/>
        <v>0</v>
      </c>
      <c r="M30" s="2" t="str">
        <f t="shared" si="1"/>
        <v>ML</v>
      </c>
      <c r="N30" s="6">
        <f t="shared" si="2"/>
        <v>100.61</v>
      </c>
      <c r="O30" s="7">
        <f t="shared" si="5"/>
        <v>0</v>
      </c>
      <c r="P30" s="13">
        <f t="shared" si="6"/>
        <v>0</v>
      </c>
    </row>
    <row r="31" spans="1:16" x14ac:dyDescent="0.25">
      <c r="A31" s="56" t="s">
        <v>56</v>
      </c>
      <c r="B31" s="27">
        <f>VLOOKUP($B$5,GEOMETRIA,HLOOKUP($A31,CNR!$A$1:$AX$2,2,FALSE),FALSE)</f>
        <v>0.3</v>
      </c>
      <c r="D31" s="55" t="s">
        <v>99</v>
      </c>
      <c r="E31" s="2" t="str">
        <f>STIMA!E31</f>
        <v>G.02.004.a</v>
      </c>
      <c r="F31" s="3" t="str">
        <f t="shared" si="0"/>
        <v>- Bordo laterale nastro e paletti</v>
      </c>
      <c r="G31" s="2" t="str">
        <f>STIMA!G31</f>
        <v>CORPO</v>
      </c>
      <c r="H31" s="2" t="str">
        <f>STIMA!H31</f>
        <v xml:space="preserve">BARRIERE DI SICUREZZA </v>
      </c>
      <c r="I31" s="4">
        <f>$B$7+2*B14*(B13/2-B6)</f>
        <v>1</v>
      </c>
      <c r="J31" s="5">
        <f>IF($B$3&lt;1.5,0,B39)</f>
        <v>0</v>
      </c>
      <c r="K31" s="22"/>
      <c r="L31" s="5">
        <f t="shared" si="9"/>
        <v>0</v>
      </c>
      <c r="M31" s="2" t="str">
        <f t="shared" si="1"/>
        <v>ML</v>
      </c>
      <c r="N31" s="6">
        <f t="shared" si="2"/>
        <v>143.21</v>
      </c>
      <c r="O31" s="7">
        <f t="shared" si="5"/>
        <v>0</v>
      </c>
      <c r="P31" s="13">
        <f t="shared" si="6"/>
        <v>0</v>
      </c>
    </row>
    <row r="32" spans="1:16" x14ac:dyDescent="0.25">
      <c r="A32" s="56" t="s">
        <v>57</v>
      </c>
      <c r="B32" s="27">
        <f>VLOOKUP($B$5,GEOMETRIA,HLOOKUP($A32,CNR!$A$1:$AX$2,2,FALSE),FALSE)</f>
        <v>0.5</v>
      </c>
      <c r="D32" s="55" t="s">
        <v>100</v>
      </c>
      <c r="E32" s="2" t="str">
        <f>STIMA!E32</f>
        <v>G.02.005.b</v>
      </c>
      <c r="F32" s="3" t="str">
        <f t="shared" si="0"/>
        <v>- Bordo ponte nastro e paletti</v>
      </c>
      <c r="G32" s="2" t="str">
        <f>STIMA!G32</f>
        <v>CORPO</v>
      </c>
      <c r="H32" s="2" t="str">
        <f>STIMA!H32</f>
        <v xml:space="preserve">BARRIERE DI SICUREZZA </v>
      </c>
      <c r="I32" s="4">
        <f>$B$7+2*B14*(B13/2-B6)</f>
        <v>1</v>
      </c>
      <c r="J32" s="5">
        <f>IF($B$3&lt;1.5,0,B40)</f>
        <v>0</v>
      </c>
      <c r="K32" s="22"/>
      <c r="L32" s="5">
        <f t="shared" si="9"/>
        <v>0</v>
      </c>
      <c r="M32" s="2" t="str">
        <f t="shared" si="1"/>
        <v>ML</v>
      </c>
      <c r="N32" s="6">
        <f t="shared" si="2"/>
        <v>247.55</v>
      </c>
      <c r="O32" s="7">
        <f t="shared" si="5"/>
        <v>0</v>
      </c>
      <c r="P32" s="13">
        <f t="shared" si="6"/>
        <v>0</v>
      </c>
    </row>
    <row r="33" spans="1:17" x14ac:dyDescent="0.25">
      <c r="A33" s="56" t="s">
        <v>58</v>
      </c>
      <c r="B33" s="27">
        <f>VLOOKUP($B$5,GEOMETRIA,HLOOKUP($A33,CNR!$A$1:$AX$2,2,FALSE),FALSE)</f>
        <v>1</v>
      </c>
      <c r="D33" s="55" t="s">
        <v>101</v>
      </c>
      <c r="E33" s="2" t="str">
        <f>STIMA!E33</f>
        <v>G.02.005.a</v>
      </c>
      <c r="F33" s="3" t="str">
        <f t="shared" si="0"/>
        <v>- Spartitraffico monofilare</v>
      </c>
      <c r="G33" s="2" t="str">
        <f>STIMA!G33</f>
        <v>CORPO</v>
      </c>
      <c r="H33" s="2" t="str">
        <f>STIMA!H33</f>
        <v xml:space="preserve">BARRIERE DI SICUREZZA </v>
      </c>
      <c r="I33" s="4">
        <f>$B$7</f>
        <v>1</v>
      </c>
      <c r="J33" s="5">
        <f t="shared" ref="J33:J38" si="10">B41</f>
        <v>0</v>
      </c>
      <c r="K33" s="22"/>
      <c r="L33" s="5">
        <f t="shared" si="9"/>
        <v>0</v>
      </c>
      <c r="M33" s="2" t="str">
        <f t="shared" si="1"/>
        <v>ML</v>
      </c>
      <c r="N33" s="6">
        <f t="shared" si="2"/>
        <v>184.14</v>
      </c>
      <c r="O33" s="7">
        <f t="shared" si="5"/>
        <v>0</v>
      </c>
      <c r="P33" s="13">
        <f t="shared" si="6"/>
        <v>0</v>
      </c>
    </row>
    <row r="34" spans="1:17" x14ac:dyDescent="0.25">
      <c r="A34" s="56" t="s">
        <v>93</v>
      </c>
      <c r="B34" s="27">
        <f>VLOOKUP($B$5,GEOMETRIA,HLOOKUP($A34,CNR!$A$1:$AX$2,2,FALSE),FALSE)</f>
        <v>1</v>
      </c>
      <c r="D34" s="55" t="s">
        <v>103</v>
      </c>
      <c r="E34" s="2" t="str">
        <f>STIMA!E34</f>
        <v>G.02.015</v>
      </c>
      <c r="F34" s="3" t="str">
        <f t="shared" si="0"/>
        <v>MURETTO DEVIATORE RIGIDO REDIRETTIVO</v>
      </c>
      <c r="G34" s="2" t="str">
        <f>STIMA!G34</f>
        <v>CORPO</v>
      </c>
      <c r="H34" s="2" t="str">
        <f>STIMA!H34</f>
        <v xml:space="preserve">BARRIERE DI SICUREZZA </v>
      </c>
      <c r="I34" s="4">
        <f>$B$7</f>
        <v>1</v>
      </c>
      <c r="J34" s="5">
        <f t="shared" si="10"/>
        <v>1</v>
      </c>
      <c r="K34" s="22"/>
      <c r="L34" s="5">
        <f t="shared" si="9"/>
        <v>1</v>
      </c>
      <c r="M34" s="2" t="str">
        <f t="shared" si="1"/>
        <v>ML</v>
      </c>
      <c r="N34" s="6">
        <f t="shared" si="2"/>
        <v>104.41</v>
      </c>
      <c r="O34" s="7">
        <f t="shared" si="5"/>
        <v>104.41</v>
      </c>
      <c r="P34" s="13">
        <f t="shared" si="6"/>
        <v>4.1156972049434526E-2</v>
      </c>
    </row>
    <row r="35" spans="1:17" x14ac:dyDescent="0.25">
      <c r="A35" s="56" t="s">
        <v>70</v>
      </c>
      <c r="B35" s="27">
        <f>VLOOKUP($B$5,GEOMETRIA,HLOOKUP($A35,CNR!$A$1:$AX$2,2,FALSE),FALSE)</f>
        <v>1</v>
      </c>
      <c r="D35" s="55" t="s">
        <v>111</v>
      </c>
      <c r="E35" s="2" t="str">
        <f>STIMA!E35</f>
        <v>G.01.075</v>
      </c>
      <c r="F35" s="3" t="str">
        <f t="shared" si="0"/>
        <v>FORNITURA E POSA IN OPERA DI PARAPETTO SERIE PESANTE CON TUBI PASSANTI E PANNELLI MODULARI</v>
      </c>
      <c r="G35" s="2">
        <f>STIMA!G35</f>
        <v>0</v>
      </c>
      <c r="H35" s="2" t="str">
        <f>STIMA!H35</f>
        <v>LAVORI DIVERSI</v>
      </c>
      <c r="I35" s="4">
        <f>IF(B3&gt;0,$B$7,0)</f>
        <v>1</v>
      </c>
      <c r="J35" s="5">
        <f t="shared" si="10"/>
        <v>0</v>
      </c>
      <c r="K35" s="22"/>
      <c r="L35" s="5">
        <f>I35*J35</f>
        <v>0</v>
      </c>
      <c r="M35" s="2" t="str">
        <f t="shared" si="1"/>
        <v>ML</v>
      </c>
      <c r="N35" s="6">
        <f t="shared" si="2"/>
        <v>121.81</v>
      </c>
      <c r="O35" s="7">
        <f t="shared" si="5"/>
        <v>0</v>
      </c>
      <c r="P35" s="13">
        <f t="shared" si="6"/>
        <v>0</v>
      </c>
    </row>
    <row r="36" spans="1:17" x14ac:dyDescent="0.25">
      <c r="A36" s="56" t="s">
        <v>82</v>
      </c>
      <c r="B36" s="27">
        <f>VLOOKUP($B$5,GEOMETRIA,HLOOKUP($A36,CNR!$A$1:$AX$2,2,FALSE),FALSE)</f>
        <v>25</v>
      </c>
      <c r="D36" s="55" t="s">
        <v>98</v>
      </c>
      <c r="E36" s="2" t="str">
        <f>STIMA!E36</f>
        <v>H.01.003.a</v>
      </c>
      <c r="F36" s="3" t="str">
        <f t="shared" si="0"/>
        <v>- Per strisce continue e discontinue da centimetri 12</v>
      </c>
      <c r="G36" s="2" t="str">
        <f>STIMA!G36</f>
        <v>CORPO</v>
      </c>
      <c r="H36" s="2" t="str">
        <f>STIMA!H36</f>
        <v xml:space="preserve">SEGNALETICA ORIZZONTALE </v>
      </c>
      <c r="I36" s="4">
        <f>$B$7</f>
        <v>1</v>
      </c>
      <c r="J36" s="5">
        <f t="shared" si="10"/>
        <v>0</v>
      </c>
      <c r="K36" s="22"/>
      <c r="L36" s="5">
        <f>I36*J36</f>
        <v>0</v>
      </c>
      <c r="M36" s="2" t="str">
        <f t="shared" si="1"/>
        <v>ML</v>
      </c>
      <c r="N36" s="6">
        <f t="shared" si="2"/>
        <v>0.5</v>
      </c>
      <c r="O36" s="7">
        <f t="shared" ref="O36:O47" si="11">L36*N36</f>
        <v>0</v>
      </c>
      <c r="P36" s="13">
        <f t="shared" si="6"/>
        <v>0</v>
      </c>
    </row>
    <row r="37" spans="1:17" x14ac:dyDescent="0.25">
      <c r="A37" s="23" t="s">
        <v>92</v>
      </c>
      <c r="B37" s="27">
        <f>VLOOKUP($B$5,GEOMETRIA,HLOOKUP($A37,CNR!$A$1:$AX$2,2,FALSE),FALSE)</f>
        <v>0</v>
      </c>
      <c r="D37" s="2" t="s">
        <v>66</v>
      </c>
      <c r="E37" s="2" t="str">
        <f>STIMA!E37</f>
        <v>H.01.003.b</v>
      </c>
      <c r="F37" s="3" t="str">
        <f t="shared" si="0"/>
        <v>- Per strisce continue e discontinue da centimetri 15</v>
      </c>
      <c r="G37" s="2" t="str">
        <f>STIMA!G37</f>
        <v>CORPO</v>
      </c>
      <c r="H37" s="2" t="str">
        <f>STIMA!H37</f>
        <v xml:space="preserve">SEGNALETICA ORIZZONTALE </v>
      </c>
      <c r="I37" s="4">
        <f>$B$7</f>
        <v>1</v>
      </c>
      <c r="J37" s="5">
        <f t="shared" si="10"/>
        <v>2</v>
      </c>
      <c r="K37" s="22"/>
      <c r="L37" s="5">
        <f>I37*J37</f>
        <v>2</v>
      </c>
      <c r="M37" s="2" t="str">
        <f t="shared" si="1"/>
        <v>ML</v>
      </c>
      <c r="N37" s="6">
        <f t="shared" si="2"/>
        <v>0.55000000000000004</v>
      </c>
      <c r="O37" s="7">
        <f t="shared" si="11"/>
        <v>1.1000000000000001</v>
      </c>
      <c r="P37" s="13">
        <f t="shared" si="6"/>
        <v>4.3360472420628276E-4</v>
      </c>
    </row>
    <row r="38" spans="1:17" x14ac:dyDescent="0.25">
      <c r="A38" s="23" t="s">
        <v>80</v>
      </c>
      <c r="B38" s="27">
        <f>VLOOKUP($B$5,GEOMETRIA,HLOOKUP($A38,CNR!$A$1:$AX$2,2,FALSE),FALSE)</f>
        <v>0</v>
      </c>
      <c r="D38" s="2" t="s">
        <v>65</v>
      </c>
      <c r="E38" s="2" t="str">
        <f>STIMA!E38</f>
        <v>H.01.003.c</v>
      </c>
      <c r="F38" s="3" t="str">
        <f t="shared" si="0"/>
        <v>- Per strisce continue e discontinue da centimetri 25</v>
      </c>
      <c r="G38" s="2" t="str">
        <f>STIMA!G38</f>
        <v>CORPO</v>
      </c>
      <c r="H38" s="2" t="str">
        <f>STIMA!H38</f>
        <v xml:space="preserve">SEGNALETICA ORIZZONTALE </v>
      </c>
      <c r="I38" s="4">
        <f>$B$7</f>
        <v>1</v>
      </c>
      <c r="J38" s="5">
        <f t="shared" si="10"/>
        <v>4</v>
      </c>
      <c r="K38" s="22"/>
      <c r="L38" s="5">
        <f>I38*J38</f>
        <v>4</v>
      </c>
      <c r="M38" s="2" t="str">
        <f t="shared" si="1"/>
        <v>ML</v>
      </c>
      <c r="N38" s="6">
        <f t="shared" si="2"/>
        <v>0.71</v>
      </c>
      <c r="O38" s="7">
        <f t="shared" si="11"/>
        <v>2.84</v>
      </c>
      <c r="P38" s="13">
        <f t="shared" si="6"/>
        <v>1.119488560678039E-3</v>
      </c>
    </row>
    <row r="39" spans="1:17" x14ac:dyDescent="0.25">
      <c r="A39" s="23" t="s">
        <v>99</v>
      </c>
      <c r="B39" s="27">
        <f>VLOOKUP($B$5,GEOMETRIA,HLOOKUP($A39,CNR!$A$1:$AX$2,2,FALSE),FALSE)</f>
        <v>2</v>
      </c>
      <c r="D39" s="2" t="s">
        <v>62</v>
      </c>
      <c r="E39" s="2" t="str">
        <f>STIMA!E39</f>
        <v>I.02.001.a</v>
      </c>
      <c r="F39" s="3" t="str">
        <f t="shared" si="0"/>
        <v>- Di cm 50X50X20</v>
      </c>
      <c r="G39" s="2" t="str">
        <f>STIMA!G39</f>
        <v>CORPO</v>
      </c>
      <c r="H39" s="2" t="str">
        <f>STIMA!H39</f>
        <v>LAVORI DIVERSI</v>
      </c>
      <c r="I39" s="4">
        <f>$B$7</f>
        <v>1</v>
      </c>
      <c r="J39" s="5">
        <f>IF(AND(B36&gt;0,B3&gt;0),((B3+B11)/COS(ATAN(B16))*2+(IF(B3&gt;B19,2*B18,0))+2*B10+2*B20)/B36,0)</f>
        <v>0.3386442561204156</v>
      </c>
      <c r="K39" s="22"/>
      <c r="L39" s="5">
        <f>I39*J39</f>
        <v>0.3386442561204156</v>
      </c>
      <c r="M39" s="2" t="str">
        <f t="shared" si="1"/>
        <v>ML</v>
      </c>
      <c r="N39" s="6">
        <f t="shared" si="2"/>
        <v>19.73</v>
      </c>
      <c r="O39" s="7">
        <f t="shared" si="11"/>
        <v>6.6814511732558</v>
      </c>
      <c r="P39" s="13">
        <f t="shared" si="6"/>
        <v>2.6337352666157502E-3</v>
      </c>
    </row>
    <row r="40" spans="1:17" x14ac:dyDescent="0.25">
      <c r="A40" s="23" t="s">
        <v>100</v>
      </c>
      <c r="B40" s="27">
        <f>VLOOKUP($B$5,GEOMETRIA,HLOOKUP($A40,CNR!$A$1:$AX$2,2,FALSE),FALSE)</f>
        <v>0</v>
      </c>
      <c r="D40" s="55" t="s">
        <v>112</v>
      </c>
      <c r="E40" s="2" t="str">
        <f>STIMA!E40</f>
        <v>E.02.010.a</v>
      </c>
      <c r="F40" s="3" t="str">
        <f t="shared" si="0"/>
        <v>- Sezione di cm 15 x 25</v>
      </c>
      <c r="G40" s="2" t="str">
        <f>STIMA!G40</f>
        <v>CORPO</v>
      </c>
      <c r="H40" s="2" t="str">
        <f>STIMA!H40</f>
        <v>LAVORI DIVERSI</v>
      </c>
      <c r="I40" s="4">
        <f>IF(B13&gt;0,(B13/2-B6)*6.28+B14*2*B13/2,0)</f>
        <v>0</v>
      </c>
      <c r="J40" s="5"/>
      <c r="K40" s="22"/>
      <c r="L40" s="5">
        <f>I40</f>
        <v>0</v>
      </c>
      <c r="M40" s="2" t="str">
        <f t="shared" si="1"/>
        <v>ML</v>
      </c>
      <c r="N40" s="6">
        <f t="shared" si="2"/>
        <v>16.28</v>
      </c>
      <c r="O40" s="7">
        <f t="shared" si="11"/>
        <v>0</v>
      </c>
      <c r="P40" s="13">
        <f t="shared" si="6"/>
        <v>0</v>
      </c>
      <c r="Q40" s="57"/>
    </row>
    <row r="41" spans="1:17" x14ac:dyDescent="0.25">
      <c r="A41" s="23" t="s">
        <v>101</v>
      </c>
      <c r="B41" s="27">
        <f>VLOOKUP($B$5,GEOMETRIA,HLOOKUP($A41,CNR!$A$1:$AX$2,2,FALSE),FALSE)</f>
        <v>0</v>
      </c>
      <c r="D41" s="58" t="s">
        <v>107</v>
      </c>
      <c r="E41" s="2" t="str">
        <f>STIMA!E41</f>
        <v>E.02.035.b</v>
      </c>
      <c r="F41" s="3" t="str">
        <f t="shared" si="0"/>
        <v>- In letto di sabbia e cemento, dimensioni 10x10x12 cm</v>
      </c>
      <c r="G41" s="2" t="str">
        <f>STIMA!G41</f>
        <v>CORPO</v>
      </c>
      <c r="H41" s="2" t="str">
        <f>STIMA!H41</f>
        <v>LAVORI DIVERSI</v>
      </c>
      <c r="I41" s="4">
        <f>IF(B13&gt;0,(B13/2-B6-B15/2)*6.28,0)</f>
        <v>0</v>
      </c>
      <c r="J41" s="5">
        <f>IF(B13&gt;0,B15,0)</f>
        <v>0</v>
      </c>
      <c r="K41" s="22"/>
      <c r="L41" s="5">
        <f>I41*J41</f>
        <v>0</v>
      </c>
      <c r="M41" s="2" t="str">
        <f t="shared" si="1"/>
        <v>MQ</v>
      </c>
      <c r="N41" s="6">
        <f t="shared" si="2"/>
        <v>93.51</v>
      </c>
      <c r="O41" s="7">
        <f t="shared" si="11"/>
        <v>0</v>
      </c>
      <c r="P41" s="13">
        <f t="shared" si="6"/>
        <v>0</v>
      </c>
      <c r="Q41" s="57"/>
    </row>
    <row r="42" spans="1:17" x14ac:dyDescent="0.25">
      <c r="A42" s="23" t="s">
        <v>103</v>
      </c>
      <c r="B42" s="27">
        <f>VLOOKUP($B$5,GEOMETRIA,HLOOKUP($A42,CNR!$A$1:$AX$2,2,FALSE),FALSE)</f>
        <v>1</v>
      </c>
      <c r="D42" s="59" t="s">
        <v>63</v>
      </c>
      <c r="E42" s="2" t="str">
        <f>STIMA!E42</f>
        <v>E.02.025.a</v>
      </c>
      <c r="F42" s="3" t="str">
        <f t="shared" si="0"/>
        <v>- Dimensioni 30/35 x 50 x 200 cm</v>
      </c>
      <c r="G42" s="2" t="str">
        <f>STIMA!G42</f>
        <v>CORPO</v>
      </c>
      <c r="H42" s="2" t="str">
        <f>STIMA!H42</f>
        <v>LAVORI DIVERSI</v>
      </c>
      <c r="I42" s="4">
        <f>$B$7</f>
        <v>1</v>
      </c>
      <c r="J42" s="5">
        <f>IF(B3&gt;0,0,2)</f>
        <v>0</v>
      </c>
      <c r="K42" s="22"/>
      <c r="L42" s="5">
        <f>I42*J42</f>
        <v>0</v>
      </c>
      <c r="M42" s="2" t="str">
        <f t="shared" si="1"/>
        <v>ML</v>
      </c>
      <c r="N42" s="6">
        <f t="shared" si="2"/>
        <v>60.72</v>
      </c>
      <c r="O42" s="7">
        <f t="shared" si="11"/>
        <v>0</v>
      </c>
      <c r="P42" s="13">
        <f t="shared" si="6"/>
        <v>0</v>
      </c>
      <c r="Q42" s="57"/>
    </row>
    <row r="43" spans="1:17" x14ac:dyDescent="0.25">
      <c r="A43" s="23" t="s">
        <v>111</v>
      </c>
      <c r="B43" s="27">
        <f>VLOOKUP($B$5,GEOMETRIA,HLOOKUP($A43,CNR!$A$1:$AX$2,2,FALSE),FALSE)</f>
        <v>0</v>
      </c>
      <c r="D43" s="58" t="s">
        <v>106</v>
      </c>
      <c r="E43" s="2" t="str">
        <f>STIMA!E43</f>
        <v>E.02.020.b</v>
      </c>
      <c r="F43" s="3" t="str">
        <f t="shared" si="0"/>
        <v>- a sezione trapezoidale, dimensioni 50X40X25h</v>
      </c>
      <c r="G43" s="2" t="str">
        <f>STIMA!G43</f>
        <v>CORPO</v>
      </c>
      <c r="H43" s="2" t="str">
        <f>STIMA!H43</f>
        <v>LAVORI DIVERSI</v>
      </c>
      <c r="I43" s="4">
        <f>IF(B12&gt;0,$B$7,0)</f>
        <v>0</v>
      </c>
      <c r="J43" s="5">
        <f>IF(B12&gt;0,2,0)</f>
        <v>0</v>
      </c>
      <c r="K43" s="22"/>
      <c r="L43" s="5">
        <f>I43*J43</f>
        <v>0</v>
      </c>
      <c r="M43" s="2" t="str">
        <f t="shared" si="1"/>
        <v>ML</v>
      </c>
      <c r="N43" s="6">
        <f t="shared" si="2"/>
        <v>43.25</v>
      </c>
      <c r="O43" s="7">
        <f t="shared" si="11"/>
        <v>0</v>
      </c>
      <c r="P43" s="13">
        <f t="shared" si="6"/>
        <v>0</v>
      </c>
    </row>
    <row r="44" spans="1:17" x14ac:dyDescent="0.25">
      <c r="A44" s="23" t="s">
        <v>98</v>
      </c>
      <c r="B44" s="27">
        <f>VLOOKUP($B$5,GEOMETRIA,HLOOKUP($A44,CNR!$A$1:$AX$2,2,FALSE),FALSE)</f>
        <v>0</v>
      </c>
      <c r="D44" s="58" t="s">
        <v>113</v>
      </c>
      <c r="E44" s="2" t="str">
        <f>STIMA!E44</f>
        <v>B.03.035.b</v>
      </c>
      <c r="F44" s="3" t="str">
        <f t="shared" si="0"/>
        <v>- Classe di resistenza C28/35 (RCK&gt;=35 N/mmq)</v>
      </c>
      <c r="G44" s="2" t="str">
        <f>STIMA!G44</f>
        <v>CORPO</v>
      </c>
      <c r="H44" s="2" t="str">
        <f>STIMA!H44</f>
        <v>OPERE IN CLS (ESCLUSE FONDAZIONI INDIRETTE)</v>
      </c>
      <c r="I44" s="4">
        <f>IF(B12&gt;0,$B$7,0)</f>
        <v>0</v>
      </c>
      <c r="J44" s="5">
        <f>B12</f>
        <v>0</v>
      </c>
      <c r="K44" s="60">
        <f>IF(B12&gt;0,0.3,0)</f>
        <v>0</v>
      </c>
      <c r="L44" s="5">
        <f>I44*J44*K44</f>
        <v>0</v>
      </c>
      <c r="M44" s="2" t="str">
        <f t="shared" si="1"/>
        <v>MC</v>
      </c>
      <c r="N44" s="6">
        <f t="shared" si="2"/>
        <v>130.61000000000001</v>
      </c>
      <c r="O44" s="7">
        <f t="shared" si="11"/>
        <v>0</v>
      </c>
      <c r="P44" s="13">
        <f t="shared" si="6"/>
        <v>0</v>
      </c>
    </row>
    <row r="45" spans="1:17" x14ac:dyDescent="0.25">
      <c r="A45" s="23" t="s">
        <v>66</v>
      </c>
      <c r="B45" s="27">
        <f>VLOOKUP($B$5,GEOMETRIA,HLOOKUP($A45,CNR!$A$1:$AX$2,2,FALSE),FALSE)</f>
        <v>2</v>
      </c>
      <c r="D45" s="58" t="s">
        <v>114</v>
      </c>
      <c r="E45" s="2" t="str">
        <f>STIMA!E45</f>
        <v>B.05.030</v>
      </c>
      <c r="F45" s="3" t="str">
        <f t="shared" si="0"/>
        <v>ACCIAI E STRUTTURE IN ACCIAIO - IN BARRE TONDE B450C BARRE AD ADERENZA MIGLIORATA</v>
      </c>
      <c r="G45" s="2" t="str">
        <f>STIMA!G45</f>
        <v>CORPO</v>
      </c>
      <c r="H45" s="2" t="str">
        <f>STIMA!H45</f>
        <v>OPERE IN CLS (ESCLUSE FONDAZIONI INDIRETTE)</v>
      </c>
      <c r="I45" s="48" t="s">
        <v>85</v>
      </c>
      <c r="J45" s="50"/>
      <c r="K45" s="60">
        <f>IF(B12&gt;0,50,0)</f>
        <v>0</v>
      </c>
      <c r="L45" s="5">
        <f>L44*K45</f>
        <v>0</v>
      </c>
      <c r="M45" s="2" t="str">
        <f t="shared" si="1"/>
        <v>kG</v>
      </c>
      <c r="N45" s="6">
        <f t="shared" si="2"/>
        <v>1.26</v>
      </c>
      <c r="O45" s="7">
        <f t="shared" si="11"/>
        <v>0</v>
      </c>
      <c r="P45" s="13">
        <f t="shared" si="6"/>
        <v>0</v>
      </c>
    </row>
    <row r="46" spans="1:17" x14ac:dyDescent="0.25">
      <c r="A46" s="26" t="s">
        <v>65</v>
      </c>
      <c r="B46" s="27">
        <f>VLOOKUP($B$5,GEOMETRIA,HLOOKUP($A46,CNR!$A$1:$AX$2,2,FALSE),FALSE)</f>
        <v>4</v>
      </c>
      <c r="D46" s="58" t="s">
        <v>115</v>
      </c>
      <c r="E46" s="2" t="str">
        <f>STIMA!E46</f>
        <v>B.04.001</v>
      </c>
      <c r="F46" s="3" t="str">
        <f t="shared" si="0"/>
        <v>CASSEFORME PIANE ORIZZONTALI O VERTICALI PER CONGLOMERATI CEMENTIZI</v>
      </c>
      <c r="G46" s="2" t="str">
        <f>STIMA!G46</f>
        <v>CORPO</v>
      </c>
      <c r="H46" s="2" t="str">
        <f>STIMA!H46</f>
        <v>OPERE IN CLS (ESCLUSE FONDAZIONI INDIRETTE)</v>
      </c>
      <c r="I46" s="4">
        <f>IF(B12&gt;0,$B$7,0)</f>
        <v>0</v>
      </c>
      <c r="J46" s="5">
        <f>IF(B12&gt;0,2*0.3,0)</f>
        <v>0</v>
      </c>
      <c r="K46" s="22"/>
      <c r="L46" s="5">
        <f>I46*J46</f>
        <v>0</v>
      </c>
      <c r="M46" s="2" t="str">
        <f t="shared" si="1"/>
        <v>MQ</v>
      </c>
      <c r="N46" s="6">
        <f t="shared" si="2"/>
        <v>28.88</v>
      </c>
      <c r="O46" s="7">
        <f t="shared" si="11"/>
        <v>0</v>
      </c>
      <c r="P46" s="13">
        <f t="shared" si="6"/>
        <v>0</v>
      </c>
    </row>
    <row r="47" spans="1:17" x14ac:dyDescent="0.25">
      <c r="A47" s="1" t="s">
        <v>124</v>
      </c>
      <c r="B47" s="27">
        <f>VLOOKUP($B$5,GEOMETRIA,HLOOKUP($A47,CNR!$A$1:$AX$2,2,FALSE),FALSE)</f>
        <v>0</v>
      </c>
      <c r="D47" s="2" t="s">
        <v>70</v>
      </c>
      <c r="E47" s="2"/>
      <c r="F47" s="3" t="str">
        <f t="shared" si="0"/>
        <v/>
      </c>
      <c r="G47" s="2"/>
      <c r="H47" s="2"/>
      <c r="I47" s="4">
        <f>IF(B35=1,$B$7,0)</f>
        <v>1</v>
      </c>
      <c r="J47" s="5">
        <f>IF(B3&gt;0,(2*B10+B6+2*B12+B15+((B3+B11)*B16)*2+(IF(B3&gt;B19,2*B18,0))+2*B20+6*B21+2*B22+B9),B6+2*B10+2*B12+B15+(K15+K16)*2*B17+IF(B29-B3&gt;B19,2*B18,0)+2*B20+6*B21+2*B22+B9)</f>
        <v>37.799999999999997</v>
      </c>
      <c r="K47" s="12"/>
      <c r="L47" s="5">
        <f>I47*J47</f>
        <v>37.799999999999997</v>
      </c>
      <c r="M47" s="2" t="s">
        <v>35</v>
      </c>
      <c r="N47" s="6">
        <v>15</v>
      </c>
      <c r="O47" s="7">
        <f t="shared" si="11"/>
        <v>567</v>
      </c>
      <c r="P47" s="13">
        <f t="shared" si="6"/>
        <v>0.22350352602269299</v>
      </c>
    </row>
    <row r="48" spans="1:17" x14ac:dyDescent="0.25">
      <c r="A48" s="1" t="s">
        <v>150</v>
      </c>
      <c r="B48" s="27">
        <f>VLOOKUP($B$5,GEOMETRIA,HLOOKUP($A48,CNR!$A$1:$AX$2,2,FALSE),FALSE)</f>
        <v>0</v>
      </c>
      <c r="D48" s="58" t="s">
        <v>126</v>
      </c>
      <c r="E48" s="2" t="str">
        <f>STIMA!E48</f>
        <v>G.02.025.b</v>
      </c>
      <c r="F48" s="3" t="str">
        <f>IF(E48="","",VLOOKUP(E48,EPU,2,FALSE))</f>
        <v>- Laterale</v>
      </c>
      <c r="G48" s="2" t="str">
        <f>STIMA!G48</f>
        <v>CORPO</v>
      </c>
      <c r="H48" s="2" t="str">
        <f>STIMA!H48</f>
        <v xml:space="preserve">BARRIERE DI SICUREZZA </v>
      </c>
      <c r="I48" s="4">
        <f>IF(B49&gt;0,$B$7,0)</f>
        <v>0</v>
      </c>
      <c r="J48" s="5">
        <f>B47</f>
        <v>0</v>
      </c>
      <c r="K48" s="60"/>
      <c r="L48" s="5">
        <f>I48*J48</f>
        <v>0</v>
      </c>
      <c r="M48" s="2" t="str">
        <f>IF(E48="","",VLOOKUP(E48,EPU,3,FALSE))</f>
        <v>ML</v>
      </c>
      <c r="N48" s="6">
        <f>IF(E48="","",VLOOKUP(E48,EPU,4,FALSE))</f>
        <v>10.14</v>
      </c>
      <c r="O48" s="7">
        <f>L48*N48</f>
        <v>0</v>
      </c>
      <c r="P48" s="13">
        <f t="shared" si="6"/>
        <v>0</v>
      </c>
    </row>
    <row r="49" spans="1:16" x14ac:dyDescent="0.25">
      <c r="A49" s="1" t="s">
        <v>126</v>
      </c>
      <c r="B49" s="27">
        <f>VLOOKUP($B$5,GEOMETRIA,HLOOKUP($A49,CNR!$A$1:$AX$2,2,FALSE),FALSE)</f>
        <v>0</v>
      </c>
      <c r="D49" s="58" t="s">
        <v>125</v>
      </c>
      <c r="E49" s="2" t="str">
        <f>STIMA!E49</f>
        <v>A.02.001.e</v>
      </c>
      <c r="F49" s="3" t="str">
        <f>IF(E49="","",VLOOKUP(E49,EPU,2,FALSE))</f>
        <v>- Scarpate per ammorsamento nuovi rilevati</v>
      </c>
      <c r="G49" s="2" t="str">
        <f>STIMA!G49</f>
        <v>MISURA</v>
      </c>
      <c r="H49" s="2" t="str">
        <f>STIMA!H49</f>
        <v>BONIFICHE</v>
      </c>
      <c r="I49" s="4">
        <f>IF(B47&gt;0,$B$7,0)</f>
        <v>0</v>
      </c>
      <c r="J49" s="5">
        <f>IF(B47&gt;0,ABS(B3)/COS(ATAN(B16))*B47,0)</f>
        <v>0</v>
      </c>
      <c r="K49" s="60"/>
      <c r="L49" s="5">
        <f>I49*J49</f>
        <v>0</v>
      </c>
      <c r="M49" s="2" t="str">
        <f>IF(E49="","",VLOOKUP(E49,EPU,3,FALSE))</f>
        <v>MQ</v>
      </c>
      <c r="N49" s="6">
        <f>IF(E49="","",VLOOKUP(E49,EPU,4,FALSE))</f>
        <v>12.87</v>
      </c>
      <c r="O49" s="7">
        <f>L49*N49</f>
        <v>0</v>
      </c>
      <c r="P49" s="13">
        <f t="shared" si="6"/>
        <v>0</v>
      </c>
    </row>
    <row r="50" spans="1:16" x14ac:dyDescent="0.25">
      <c r="D50" s="58" t="s">
        <v>151</v>
      </c>
      <c r="E50" s="2" t="str">
        <f>STIMA!E50</f>
        <v>D.01.060</v>
      </c>
      <c r="F50" s="3" t="str">
        <f>IF(E50="","",VLOOKUP(E50,EPU,2,FALSE))</f>
        <v>TAGLIO DELLA PAVIMENTAZIONE IN CONGLOMERATO BITUMINOSO SU IMPALCATI</v>
      </c>
      <c r="G50" s="2" t="str">
        <f>STIMA!G50</f>
        <v>MISURA</v>
      </c>
      <c r="H50" s="2" t="str">
        <f>STIMA!H50</f>
        <v>DEMOLIZIONI</v>
      </c>
      <c r="I50" s="4">
        <f>IF(B47&gt;0,$B$7,0)</f>
        <v>0</v>
      </c>
      <c r="J50" s="5">
        <f>B47</f>
        <v>0</v>
      </c>
      <c r="K50" s="60"/>
      <c r="L50" s="5">
        <f>I50*J50</f>
        <v>0</v>
      </c>
      <c r="M50" s="2" t="str">
        <f>IF(E50="","",VLOOKUP(E50,EPU,3,FALSE))</f>
        <v>ML</v>
      </c>
      <c r="N50" s="6">
        <f>IF(E50="","",VLOOKUP(E50,EPU,4,FALSE))</f>
        <v>1.63</v>
      </c>
      <c r="O50" s="7">
        <f>L50*N50</f>
        <v>0</v>
      </c>
      <c r="P50" s="13">
        <f t="shared" si="6"/>
        <v>0</v>
      </c>
    </row>
    <row r="51" spans="1:16" x14ac:dyDescent="0.25">
      <c r="D51" s="58" t="s">
        <v>152</v>
      </c>
      <c r="E51" s="2" t="str">
        <f>STIMA!E51</f>
        <v>D.01.065</v>
      </c>
      <c r="F51" s="3" t="str">
        <f>IF(E51="","",VLOOKUP(E51,EPU,2,FALSE))</f>
        <v>SCARIFICA E/O DEMOLIZIONE PAVIMENTAZIONE SU IMPALCATI DI OPERE D'ARTE</v>
      </c>
      <c r="G51" s="2" t="str">
        <f>STIMA!G51</f>
        <v>MISURA</v>
      </c>
      <c r="H51" s="2" t="str">
        <f>STIMA!H51</f>
        <v>DEMOLIZIONI</v>
      </c>
      <c r="I51" s="4">
        <f>IF(B47&gt;0,$B$7,0)</f>
        <v>0</v>
      </c>
      <c r="J51" s="5">
        <f>B48*B47</f>
        <v>0</v>
      </c>
      <c r="K51" s="60">
        <f>B29*100</f>
        <v>67</v>
      </c>
      <c r="L51" s="5">
        <f>I51*J51*K51</f>
        <v>0</v>
      </c>
      <c r="M51" s="2" t="str">
        <f>IF(E51="","",VLOOKUP(E51,EPU,3,FALSE))</f>
        <v>MQxCM</v>
      </c>
      <c r="N51" s="6">
        <f>IF(E51="","",VLOOKUP(E51,EPU,4,FALSE))</f>
        <v>0.55000000000000004</v>
      </c>
      <c r="O51" s="7">
        <f>L51*N51</f>
        <v>0</v>
      </c>
      <c r="P51" s="13">
        <f t="shared" si="6"/>
        <v>0</v>
      </c>
    </row>
    <row r="52" spans="1:16" x14ac:dyDescent="0.25">
      <c r="D52" s="58" t="s">
        <v>153</v>
      </c>
      <c r="E52" s="2" t="str">
        <f>STIMA!E52</f>
        <v>D.01.052</v>
      </c>
      <c r="F52" s="3" t="str">
        <f>IF(E52="","",VLOOKUP(E52,EPU,2,FALSE))</f>
        <v>FRESATURA DI STRATI DI PAVIMENTAZIONE IN CONGLOMERATO BITUMINOSO</v>
      </c>
      <c r="G52" s="2" t="str">
        <f>STIMA!G52</f>
        <v>MISURA</v>
      </c>
      <c r="H52" s="2" t="str">
        <f>STIMA!H52</f>
        <v>DEMOLIZIONI</v>
      </c>
      <c r="I52" s="4">
        <f>IF(B47&gt;0,$B$7,0)</f>
        <v>0</v>
      </c>
      <c r="J52" s="5">
        <f>B48*B47</f>
        <v>0</v>
      </c>
      <c r="K52" s="60">
        <f>(MAX(B27:B28)+B26)*100</f>
        <v>10</v>
      </c>
      <c r="L52" s="5">
        <f>I52*J52*K52</f>
        <v>0</v>
      </c>
      <c r="M52" s="2" t="str">
        <f>IF(E52="","",VLOOKUP(E52,EPU,3,FALSE))</f>
        <v>MQxCM</v>
      </c>
      <c r="N52" s="6">
        <f>IF(E52="","",VLOOKUP(E52,EPU,4,FALSE))</f>
        <v>0.44</v>
      </c>
      <c r="O52" s="7">
        <f>L52*N52</f>
        <v>0</v>
      </c>
      <c r="P52" s="13">
        <f t="shared" si="6"/>
        <v>0</v>
      </c>
    </row>
    <row r="60" spans="1:16" ht="15.75" thickBot="1" x14ac:dyDescent="0.3"/>
    <row r="61" spans="1:16" ht="16.5" thickBot="1" x14ac:dyDescent="0.3">
      <c r="O61" s="61">
        <f>SUM(O2:O60)</f>
        <v>2536.8727289896569</v>
      </c>
      <c r="P61" s="62">
        <f>SUM(P2:P48)</f>
        <v>1.0000000000000002</v>
      </c>
    </row>
    <row r="62" spans="1:16" x14ac:dyDescent="0.25">
      <c r="P62" s="62">
        <f>MAX(P2:P47)</f>
        <v>0.22350352602269299</v>
      </c>
    </row>
    <row r="63" spans="1:16" x14ac:dyDescent="0.25">
      <c r="P63" s="63">
        <v>0.2</v>
      </c>
    </row>
    <row r="64" spans="1:16" x14ac:dyDescent="0.25">
      <c r="P64" s="63">
        <v>0.05</v>
      </c>
    </row>
    <row r="65533" spans="7:7" x14ac:dyDescent="0.25">
      <c r="G65533" s="64"/>
    </row>
  </sheetData>
  <dataValidations count="4">
    <dataValidation type="list" allowBlank="1" showInputMessage="1" showErrorMessage="1" sqref="B5">
      <formula1>TIPO</formula1>
    </dataValidation>
    <dataValidation type="list" allowBlank="1" showInputMessage="1" showErrorMessage="1" sqref="G65533:G65536 G2:G52">
      <formula1>CM</formula1>
    </dataValidation>
    <dataValidation type="list" allowBlank="1" showInputMessage="1" showErrorMessage="1" sqref="H2:H52">
      <formula1>CAT</formula1>
    </dataValidation>
    <dataValidation type="list" allowBlank="1" showInputMessage="1" showErrorMessage="1" sqref="E2:E52">
      <formula1>CODICE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5533"/>
  <sheetViews>
    <sheetView zoomScale="90" zoomScaleNormal="90" workbookViewId="0">
      <pane ySplit="1" topLeftCell="A2" activePane="bottomLeft" state="frozen"/>
      <selection activeCell="G47" sqref="G47:H47"/>
      <selection pane="bottomLeft" activeCell="O34" sqref="O34:O35"/>
    </sheetView>
  </sheetViews>
  <sheetFormatPr defaultRowHeight="15" x14ac:dyDescent="0.25"/>
  <cols>
    <col min="1" max="1" width="23.5703125" style="1" customWidth="1"/>
    <col min="2" max="2" width="16.28515625" style="1" customWidth="1"/>
    <col min="3" max="3" width="3" style="1" customWidth="1"/>
    <col min="4" max="4" width="26" style="1" customWidth="1"/>
    <col min="5" max="5" width="12.140625" style="1" customWidth="1"/>
    <col min="6" max="7" width="2.5703125" style="1" customWidth="1"/>
    <col min="8" max="8" width="2" style="1" customWidth="1"/>
    <col min="9" max="9" width="6.7109375" style="1" customWidth="1"/>
    <col min="10" max="10" width="7.5703125" style="1" customWidth="1"/>
    <col min="11" max="11" width="6" style="1" customWidth="1"/>
    <col min="12" max="12" width="11" style="1" customWidth="1"/>
    <col min="13" max="13" width="9.140625" style="1" customWidth="1"/>
    <col min="14" max="14" width="10" style="1" customWidth="1"/>
    <col min="15" max="15" width="17.5703125" style="1" customWidth="1"/>
    <col min="16" max="16" width="9.140625" style="1" customWidth="1"/>
    <col min="17" max="17" width="6.28515625" style="1" customWidth="1"/>
    <col min="20" max="21" width="9.140625" style="1"/>
    <col min="22" max="22" width="13.7109375" style="1" customWidth="1"/>
    <col min="23" max="16384" width="9.140625" style="1"/>
  </cols>
  <sheetData>
    <row r="1" spans="1:29" ht="15.75" thickBot="1" x14ac:dyDescent="0.3">
      <c r="A1" s="73"/>
      <c r="B1" s="74"/>
      <c r="D1" s="70" t="s">
        <v>32</v>
      </c>
      <c r="E1" s="70" t="s">
        <v>0</v>
      </c>
      <c r="F1" s="70" t="s">
        <v>1</v>
      </c>
      <c r="G1" s="70" t="s">
        <v>6</v>
      </c>
      <c r="H1" s="70" t="s">
        <v>5</v>
      </c>
      <c r="I1" s="70" t="s">
        <v>2</v>
      </c>
      <c r="J1" s="70" t="s">
        <v>3</v>
      </c>
      <c r="K1" s="70" t="s">
        <v>4</v>
      </c>
      <c r="L1" s="70" t="s">
        <v>40</v>
      </c>
      <c r="M1" s="70" t="s">
        <v>41</v>
      </c>
      <c r="N1" s="70" t="s">
        <v>34</v>
      </c>
      <c r="O1" s="70" t="s">
        <v>42</v>
      </c>
      <c r="P1" s="71" t="s">
        <v>37</v>
      </c>
      <c r="Q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6.5" thickBot="1" x14ac:dyDescent="0.3">
      <c r="A2" s="75" t="s">
        <v>102</v>
      </c>
      <c r="B2" s="10">
        <f>O61</f>
        <v>3413.0990063017648</v>
      </c>
      <c r="D2" s="2" t="s">
        <v>56</v>
      </c>
      <c r="E2" s="2" t="str">
        <f>STIMA!E2</f>
        <v>A.02.001.f</v>
      </c>
      <c r="F2" s="3" t="str">
        <f t="shared" ref="F2:F47" si="0">IF(E2="","",VLOOKUP(E2,EPU,2,FALSE))</f>
        <v>- Dei rilevati con materiale da cava A1/A3 - Profondità cm 30</v>
      </c>
      <c r="G2" s="2" t="str">
        <f>STIMA!G2</f>
        <v>CORPO</v>
      </c>
      <c r="H2" s="2" t="str">
        <f>STIMA!H2</f>
        <v xml:space="preserve">MOVIMENTI DI MATERIE </v>
      </c>
      <c r="I2" s="4">
        <f>$B$7</f>
        <v>1</v>
      </c>
      <c r="J2" s="5">
        <f>IF(B47&gt;0,B6,IF(B3&gt;0,(B6+2*B10+((B3+B11)*B16-B30/COS(ATAN(B16)))*2+(IF(B3&gt;B19,2*B18,0)))+B15+2*B12,0))</f>
        <v>27.218334617360803</v>
      </c>
      <c r="K2" s="22"/>
      <c r="L2" s="5">
        <f>I2*J2</f>
        <v>27.218334617360803</v>
      </c>
      <c r="M2" s="2" t="str">
        <f t="shared" ref="M2:M46" si="1">IF(E2="","",VLOOKUP(E2,EPU,3,FALSE))</f>
        <v>MQ</v>
      </c>
      <c r="N2" s="6">
        <f t="shared" ref="N2:N46" si="2">IF(E2="","",VLOOKUP(E2,EPU,4,FALSE))</f>
        <v>5.82</v>
      </c>
      <c r="O2" s="7">
        <f t="shared" ref="O2:O9" si="3">L2*N2</f>
        <v>158.41070747303988</v>
      </c>
      <c r="P2" s="8">
        <f t="shared" ref="P2:P9" si="4">O2/$O$61</f>
        <v>4.6412573201234056E-2</v>
      </c>
    </row>
    <row r="3" spans="1:29" ht="15.75" thickBot="1" x14ac:dyDescent="0.3">
      <c r="A3" s="75" t="s">
        <v>110</v>
      </c>
      <c r="B3" s="14">
        <f>STIMA!V13</f>
        <v>2</v>
      </c>
      <c r="D3" s="2" t="s">
        <v>74</v>
      </c>
      <c r="E3" s="2" t="str">
        <f>STIMA!E3</f>
        <v>A.02.020.b</v>
      </c>
      <c r="F3" s="3" t="str">
        <f t="shared" si="0"/>
        <v>- Con uso di calce</v>
      </c>
      <c r="G3" s="2" t="str">
        <f>STIMA!G3</f>
        <v>CORPO</v>
      </c>
      <c r="H3" s="2" t="str">
        <f>STIMA!H3</f>
        <v xml:space="preserve">MOVIMENTI DI MATERIE </v>
      </c>
      <c r="I3" s="4">
        <f>IF(B34=1,$B$7,0)</f>
        <v>1</v>
      </c>
      <c r="J3" s="5">
        <f>IF(B47&gt;0,B6,IF(B3&gt;0,(B6+2*B10+((B3+B11)*B16-B30/COS(ATAN(B16)))*2+(IF(B3&gt;B19,2*B18,0)))+B15+B12,B6+2*B10+2*B12+B15))</f>
        <v>27.218334617360803</v>
      </c>
      <c r="K3" s="60">
        <v>0.3</v>
      </c>
      <c r="L3" s="5">
        <f>I3*J3*K3</f>
        <v>8.1655003852082402</v>
      </c>
      <c r="M3" s="2" t="str">
        <f t="shared" si="1"/>
        <v>MC</v>
      </c>
      <c r="N3" s="6">
        <f t="shared" si="2"/>
        <v>5.9</v>
      </c>
      <c r="O3" s="7">
        <f t="shared" si="3"/>
        <v>48.176452272728618</v>
      </c>
      <c r="P3" s="13">
        <f t="shared" si="4"/>
        <v>1.4115164014808295E-2</v>
      </c>
    </row>
    <row r="4" spans="1:29" ht="15.75" thickBot="1" x14ac:dyDescent="0.3">
      <c r="A4" s="75" t="s">
        <v>109</v>
      </c>
      <c r="B4" s="14">
        <v>1</v>
      </c>
      <c r="D4" s="2" t="s">
        <v>71</v>
      </c>
      <c r="E4" s="2" t="str">
        <f>STIMA!E4</f>
        <v>A.01.001</v>
      </c>
      <c r="F4" s="3" t="str">
        <f t="shared" si="0"/>
        <v>SCAVO DI SBANCAMENTO IN MATERIE DI QUALSIASI NATURA</v>
      </c>
      <c r="G4" s="2" t="str">
        <f>STIMA!G4</f>
        <v>MISURA</v>
      </c>
      <c r="H4" s="2" t="str">
        <f>STIMA!H4</f>
        <v>BONIFICHE</v>
      </c>
      <c r="I4" s="4">
        <f>$B$7</f>
        <v>1</v>
      </c>
      <c r="J4" s="5">
        <f>J3</f>
        <v>27.218334617360803</v>
      </c>
      <c r="K4" s="5">
        <f>B32</f>
        <v>0.5</v>
      </c>
      <c r="L4" s="5">
        <f>I4*J4*K4</f>
        <v>13.609167308680401</v>
      </c>
      <c r="M4" s="2" t="str">
        <f t="shared" si="1"/>
        <v>MC</v>
      </c>
      <c r="N4" s="6">
        <f t="shared" si="2"/>
        <v>3.65</v>
      </c>
      <c r="O4" s="7">
        <f t="shared" si="3"/>
        <v>49.673460676683462</v>
      </c>
      <c r="P4" s="13">
        <f t="shared" si="4"/>
        <v>1.4553770806228892E-2</v>
      </c>
    </row>
    <row r="5" spans="1:29" ht="15.75" thickBot="1" x14ac:dyDescent="0.3">
      <c r="A5" s="17" t="s">
        <v>90</v>
      </c>
      <c r="B5" s="18" t="str">
        <f>STIMA!$B$5</f>
        <v>B.1</v>
      </c>
      <c r="D5" s="2" t="s">
        <v>72</v>
      </c>
      <c r="E5" s="2" t="str">
        <f>STIMA!E5</f>
        <v>A.02.003</v>
      </c>
      <c r="F5" s="3" t="str">
        <f t="shared" si="0"/>
        <v>FORNITURA MATERIALI PER RILEVATI DA CAVE CON DISTANZA &lt; 5 KM</v>
      </c>
      <c r="G5" s="2" t="str">
        <f>STIMA!G5</f>
        <v>MISURA</v>
      </c>
      <c r="H5" s="2" t="str">
        <f>STIMA!H5</f>
        <v>BONIFICHE</v>
      </c>
      <c r="I5" s="4">
        <f>$B$7</f>
        <v>1</v>
      </c>
      <c r="J5" s="5">
        <f>J4</f>
        <v>27.218334617360803</v>
      </c>
      <c r="K5" s="5">
        <f>K4</f>
        <v>0.5</v>
      </c>
      <c r="L5" s="5">
        <f>I5*J5*K5</f>
        <v>13.609167308680401</v>
      </c>
      <c r="M5" s="2" t="str">
        <f t="shared" si="1"/>
        <v>MC</v>
      </c>
      <c r="N5" s="6">
        <f t="shared" si="2"/>
        <v>15.83</v>
      </c>
      <c r="O5" s="7">
        <f t="shared" si="3"/>
        <v>215.43311849641074</v>
      </c>
      <c r="P5" s="13">
        <f t="shared" si="4"/>
        <v>6.3119504619891326E-2</v>
      </c>
    </row>
    <row r="6" spans="1:29" ht="15.75" thickBot="1" x14ac:dyDescent="0.3">
      <c r="A6" s="75" t="s">
        <v>97</v>
      </c>
      <c r="B6" s="19">
        <f>VLOOKUP($B$5,GEOMETRIA,HLOOKUP($A6,CNR!$A$1:$AX$2,2,FALSE),FALSE)</f>
        <v>19.5</v>
      </c>
      <c r="D6" s="2" t="s">
        <v>73</v>
      </c>
      <c r="E6" s="2" t="str">
        <f>STIMA!E6</f>
        <v>A.02.007.a</v>
      </c>
      <c r="F6" s="3" t="str">
        <f t="shared" si="0"/>
        <v>- Appartenenti ai gruppi A1, A2-4, A2-5, A3</v>
      </c>
      <c r="G6" s="2" t="str">
        <f>STIMA!G6</f>
        <v>MISURA</v>
      </c>
      <c r="H6" s="2" t="str">
        <f>STIMA!H6</f>
        <v>BONIFICHE</v>
      </c>
      <c r="I6" s="4">
        <f>$B$7</f>
        <v>1</v>
      </c>
      <c r="J6" s="5">
        <f>J5</f>
        <v>27.218334617360803</v>
      </c>
      <c r="K6" s="5">
        <f>K5</f>
        <v>0.5</v>
      </c>
      <c r="L6" s="5">
        <f>I6*J6*K6</f>
        <v>13.609167308680401</v>
      </c>
      <c r="M6" s="2" t="str">
        <f t="shared" si="1"/>
        <v>MC</v>
      </c>
      <c r="N6" s="6">
        <f t="shared" si="2"/>
        <v>1.7</v>
      </c>
      <c r="O6" s="7">
        <f t="shared" si="3"/>
        <v>23.135584424756683</v>
      </c>
      <c r="P6" s="13">
        <f t="shared" si="4"/>
        <v>6.7784685946819497E-3</v>
      </c>
    </row>
    <row r="7" spans="1:29" ht="15.75" thickBot="1" x14ac:dyDescent="0.3">
      <c r="A7" s="75" t="s">
        <v>116</v>
      </c>
      <c r="B7" s="21">
        <f>IF(B13=0,B4,(B13/2-B6/2)*6.28+B14*B13/2*0.75)</f>
        <v>1</v>
      </c>
      <c r="D7" s="2" t="s">
        <v>79</v>
      </c>
      <c r="E7" s="2" t="str">
        <f>STIMA!E7</f>
        <v>A.02.002.a</v>
      </c>
      <c r="F7" s="3" t="str">
        <f t="shared" si="0"/>
        <v>- Su terreni appartenenti ai gruppi A.1, A.2-4, A.2-5, A.3</v>
      </c>
      <c r="G7" s="2" t="str">
        <f>STIMA!G7</f>
        <v>CORPO</v>
      </c>
      <c r="H7" s="2" t="str">
        <f>STIMA!H7</f>
        <v xml:space="preserve">MOVIMENTI DI MATERIE </v>
      </c>
      <c r="I7" s="4">
        <f>$B$7</f>
        <v>1</v>
      </c>
      <c r="J7" s="5">
        <f>J2</f>
        <v>27.218334617360803</v>
      </c>
      <c r="K7" s="20"/>
      <c r="L7" s="5">
        <f>I7*J7</f>
        <v>27.218334617360803</v>
      </c>
      <c r="M7" s="2" t="str">
        <f t="shared" si="1"/>
        <v>MQ</v>
      </c>
      <c r="N7" s="6">
        <f t="shared" si="2"/>
        <v>0.43</v>
      </c>
      <c r="O7" s="7">
        <f t="shared" si="3"/>
        <v>11.703883885465146</v>
      </c>
      <c r="P7" s="13">
        <f t="shared" si="4"/>
        <v>3.4291076420155746E-3</v>
      </c>
    </row>
    <row r="8" spans="1:29" x14ac:dyDescent="0.25">
      <c r="A8" s="23" t="s">
        <v>96</v>
      </c>
      <c r="B8" s="24">
        <f>VLOOKUP($B$5,GEOMETRIA,HLOOKUP($A8,CNR!$A$1:$AX$2,2,FALSE),FALSE)</f>
        <v>2</v>
      </c>
      <c r="D8" s="2" t="s">
        <v>78</v>
      </c>
      <c r="E8" s="2" t="str">
        <f>STIMA!E8</f>
        <v>A.02.002.b</v>
      </c>
      <c r="F8" s="3" t="str">
        <f t="shared" si="0"/>
        <v>- Su terreni appartenenti ai gruppi A.4, A.2-6, A.2-7, A.5</v>
      </c>
      <c r="G8" s="2" t="str">
        <f>STIMA!G8</f>
        <v>CORPO</v>
      </c>
      <c r="H8" s="2" t="str">
        <f>STIMA!H8</f>
        <v xml:space="preserve">MOVIMENTI DI MATERIE </v>
      </c>
      <c r="I8" s="4">
        <f>$B$7</f>
        <v>1</v>
      </c>
      <c r="J8" s="5">
        <f>IF(B47&gt;0,B6,IF(B3&gt;0,0,B6+2*B10+2*B12+B15))</f>
        <v>0</v>
      </c>
      <c r="K8" s="22"/>
      <c r="L8" s="5">
        <f>I8*J8</f>
        <v>0</v>
      </c>
      <c r="M8" s="2" t="str">
        <f t="shared" si="1"/>
        <v>MQ</v>
      </c>
      <c r="N8" s="6">
        <f t="shared" si="2"/>
        <v>0.87</v>
      </c>
      <c r="O8" s="7">
        <f t="shared" si="3"/>
        <v>0</v>
      </c>
      <c r="P8" s="13">
        <f t="shared" si="4"/>
        <v>0</v>
      </c>
    </row>
    <row r="9" spans="1:29" x14ac:dyDescent="0.25">
      <c r="A9" s="26" t="s">
        <v>89</v>
      </c>
      <c r="B9" s="27">
        <f>VLOOKUP($B$5,GEOMETRIA,HLOOKUP($A9,CNR!$A$1:$AX$2,2,FALSE),FALSE)</f>
        <v>2.5</v>
      </c>
      <c r="D9" s="2" t="s">
        <v>58</v>
      </c>
      <c r="E9" s="2" t="str">
        <f>STIMA!E9</f>
        <v>E.01.031.b</v>
      </c>
      <c r="F9" s="3" t="str">
        <f t="shared" si="0"/>
        <v>- Resistenza a trazione(*) UNI EN ISO 10319 (kN/m)&gt;35 (kN/m)</v>
      </c>
      <c r="G9" s="2" t="str">
        <f>STIMA!G9</f>
        <v>CORPO</v>
      </c>
      <c r="H9" s="2" t="str">
        <f>STIMA!H9</f>
        <v xml:space="preserve">MOVIMENTI DI MATERIE </v>
      </c>
      <c r="I9" s="4">
        <f>IF(B33=1,$B$7,0)</f>
        <v>1</v>
      </c>
      <c r="J9" s="25">
        <f>IF(B3&gt;0,(B6+2*B10+((B3+B11)*B16-B30/COS(ATAN(B16)))*2+(IF(B3&gt;B19,2*B18,0))+2*(B31+B32+0.5))+2*B12+B15,B6+2*B10+2*B12+B15+2*(B31+B32+0.5))</f>
        <v>29.818334617360804</v>
      </c>
      <c r="K9" s="12"/>
      <c r="L9" s="5">
        <f>I9*J9</f>
        <v>29.818334617360804</v>
      </c>
      <c r="M9" s="2" t="str">
        <f t="shared" si="1"/>
        <v>MQ</v>
      </c>
      <c r="N9" s="6">
        <f t="shared" si="2"/>
        <v>1.63</v>
      </c>
      <c r="O9" s="7">
        <f t="shared" si="3"/>
        <v>48.603885426298106</v>
      </c>
      <c r="P9" s="13">
        <f t="shared" si="4"/>
        <v>1.4240397168836436E-2</v>
      </c>
    </row>
    <row r="10" spans="1:29" x14ac:dyDescent="0.25">
      <c r="A10" s="15" t="s">
        <v>44</v>
      </c>
      <c r="B10" s="27">
        <f>VLOOKUP($B$5,GEOMETRIA,HLOOKUP($A10,CNR!$A$1:$AX$2,2,FALSE),FALSE)</f>
        <v>1.25</v>
      </c>
      <c r="D10" s="2" t="s">
        <v>68</v>
      </c>
      <c r="E10" s="2"/>
      <c r="F10" s="29" t="str">
        <f t="shared" si="0"/>
        <v/>
      </c>
      <c r="G10" s="2"/>
      <c r="H10" s="2"/>
      <c r="I10" s="4">
        <f>$B$7</f>
        <v>1</v>
      </c>
      <c r="J10" s="5">
        <f>IF(B47&gt;0,B6+B10,IF(B3&gt;0,(B6+2*B10+2*B12+B15+B9+((B29+B11+(B3-B29-(IF((B3-B29)&gt;B19,B19,0)))/2)*B16-B30/COS(ATAN(B16)))*2),0))</f>
        <v>27.723334617360802</v>
      </c>
      <c r="K10" s="5">
        <f>IF(B3&gt;0,(IF(B3-B29&gt;B19,B3-B29-B19,B3-B29)),0)</f>
        <v>1.33</v>
      </c>
      <c r="L10" s="5">
        <f>I10*J10*K10</f>
        <v>36.872035041089866</v>
      </c>
      <c r="M10" s="28" t="str">
        <f t="shared" si="1"/>
        <v/>
      </c>
      <c r="N10" s="32" t="str">
        <f t="shared" si="2"/>
        <v/>
      </c>
      <c r="O10" s="33"/>
      <c r="P10" s="34"/>
    </row>
    <row r="11" spans="1:29" x14ac:dyDescent="0.25">
      <c r="A11" s="15" t="s">
        <v>81</v>
      </c>
      <c r="B11" s="27">
        <f>VLOOKUP($B$5,GEOMETRIA,HLOOKUP($A11,CNR!$A$1:$AX$2,2,FALSE),FALSE)</f>
        <v>0.1</v>
      </c>
      <c r="D11" s="2" t="s">
        <v>68</v>
      </c>
      <c r="E11" s="2"/>
      <c r="F11" s="36" t="str">
        <f>IF(E11="","",VLOOKUP(E11,EPU,2,FALSE))</f>
        <v/>
      </c>
      <c r="G11" s="2"/>
      <c r="H11" s="2"/>
      <c r="I11" s="4">
        <f>$B$7</f>
        <v>1</v>
      </c>
      <c r="J11" s="25">
        <f>IF(B47&gt;0,B6+B10+B18,IF(B3-B29&gt;B19,(B6+2*B10+2*B12+B15+B9+2*B18+((B3+B11-B19/2)*B16-B30/COS(ATAN(B16)))*2),0))</f>
        <v>0</v>
      </c>
      <c r="K11" s="5">
        <f>IF(B3-B29&gt;B19,B19,0)</f>
        <v>0</v>
      </c>
      <c r="L11" s="5">
        <f>I11*J11*K11</f>
        <v>0</v>
      </c>
      <c r="M11" s="35" t="str">
        <f>IF(E11="","",VLOOKUP(E11,EPU,3,FALSE))</f>
        <v/>
      </c>
      <c r="N11" s="39" t="str">
        <f>IF(E11="","",VLOOKUP(E11,EPU,4,FALSE))</f>
        <v/>
      </c>
      <c r="O11" s="40"/>
      <c r="P11" s="41"/>
    </row>
    <row r="12" spans="1:29" x14ac:dyDescent="0.25">
      <c r="A12" s="26" t="s">
        <v>94</v>
      </c>
      <c r="B12" s="27">
        <f>VLOOKUP($B$5,GEOMETRIA,HLOOKUP($A12,CNR!$A$1:$AX$2,2,FALSE),FALSE)</f>
        <v>0</v>
      </c>
      <c r="D12" s="2" t="s">
        <v>68</v>
      </c>
      <c r="E12" s="2" t="str">
        <f>STIMA!E12</f>
        <v>A.02.003</v>
      </c>
      <c r="F12" s="3" t="str">
        <f>IF(E12="","",VLOOKUP(E12,EPU,2,FALSE))</f>
        <v>FORNITURA MATERIALI PER RILEVATI DA CAVE CON DISTANZA &lt; 5 KM</v>
      </c>
      <c r="G12" s="2" t="str">
        <f>STIMA!G12</f>
        <v>CORPO</v>
      </c>
      <c r="H12" s="2" t="str">
        <f>STIMA!H12</f>
        <v xml:space="preserve">MOVIMENTI DI MATERIE </v>
      </c>
      <c r="I12" s="42" t="s">
        <v>85</v>
      </c>
      <c r="J12" s="43"/>
      <c r="K12" s="44"/>
      <c r="L12" s="5">
        <f>L10+L11</f>
        <v>36.872035041089866</v>
      </c>
      <c r="M12" s="2" t="str">
        <f>IF(E12="","",VLOOKUP(E12,EPU,3,FALSE))</f>
        <v>MC</v>
      </c>
      <c r="N12" s="6">
        <f>IF(E12="","",VLOOKUP(E12,EPU,4,FALSE))</f>
        <v>15.83</v>
      </c>
      <c r="O12" s="7">
        <f>L12*N12</f>
        <v>583.68431470045255</v>
      </c>
      <c r="P12" s="13">
        <f>O12/$O$61</f>
        <v>0.17101300420022061</v>
      </c>
    </row>
    <row r="13" spans="1:29" x14ac:dyDescent="0.25">
      <c r="A13" s="23" t="s">
        <v>104</v>
      </c>
      <c r="B13" s="27">
        <f>VLOOKUP($B$5,GEOMETRIA,HLOOKUP($A13,CNR!$A$1:$AX$2,2,FALSE),FALSE)</f>
        <v>0</v>
      </c>
      <c r="D13" s="2" t="s">
        <v>67</v>
      </c>
      <c r="E13" s="2" t="str">
        <f>STIMA!E13</f>
        <v>A.02.007.d</v>
      </c>
      <c r="F13" s="3" t="str">
        <f t="shared" si="0"/>
        <v>- Compresa configurazione delle scarpate e profilatura dei cigli</v>
      </c>
      <c r="G13" s="2" t="str">
        <f>STIMA!G13</f>
        <v>CORPO</v>
      </c>
      <c r="H13" s="2" t="str">
        <f>STIMA!H13</f>
        <v xml:space="preserve">MOVIMENTI DI MATERIE </v>
      </c>
      <c r="I13" s="45" t="s">
        <v>85</v>
      </c>
      <c r="J13" s="46"/>
      <c r="K13" s="47"/>
      <c r="L13" s="5">
        <f>L12</f>
        <v>36.872035041089866</v>
      </c>
      <c r="M13" s="2" t="str">
        <f t="shared" si="1"/>
        <v>MC</v>
      </c>
      <c r="N13" s="6">
        <f t="shared" si="2"/>
        <v>0.87</v>
      </c>
      <c r="O13" s="7">
        <f>L13*N13</f>
        <v>32.078670485748184</v>
      </c>
      <c r="P13" s="13">
        <f>O13/$O$61</f>
        <v>9.3986932188371425E-3</v>
      </c>
    </row>
    <row r="14" spans="1:29" x14ac:dyDescent="0.25">
      <c r="A14" s="23" t="s">
        <v>105</v>
      </c>
      <c r="B14" s="27">
        <f>VLOOKUP($B$5,GEOMETRIA,HLOOKUP($A14,CNR!$A$1:$AX$2,2,FALSE),FALSE)</f>
        <v>0</v>
      </c>
      <c r="D14" s="2" t="s">
        <v>60</v>
      </c>
      <c r="E14" s="2" t="str">
        <f>STIMA!E14</f>
        <v>A.01.004</v>
      </c>
      <c r="F14" s="3" t="str">
        <f>IF(E14="","",VLOOKUP(E14,EPU,2,FALSE))</f>
        <v>SCAVO A SEZIONE RISTRETTA PER TRINCEE E BONIFICHE</v>
      </c>
      <c r="G14" s="2" t="str">
        <f>STIMA!G14</f>
        <v>CORPO</v>
      </c>
      <c r="H14" s="2" t="str">
        <f>STIMA!H14</f>
        <v xml:space="preserve">MOVIMENTI DI MATERIE </v>
      </c>
      <c r="I14" s="4">
        <f>$B$7</f>
        <v>1</v>
      </c>
      <c r="J14" s="5">
        <f>2*(B21+B21)</f>
        <v>4</v>
      </c>
      <c r="K14" s="5">
        <f>B21</f>
        <v>1</v>
      </c>
      <c r="L14" s="5">
        <f>I14*J14*K14</f>
        <v>4</v>
      </c>
      <c r="M14" s="2" t="str">
        <f>IF(E14="","",VLOOKUP(E14,EPU,3,FALSE))</f>
        <v>MC</v>
      </c>
      <c r="N14" s="6">
        <f>IF(E14="","",VLOOKUP(E14,EPU,4,FALSE))</f>
        <v>11.13</v>
      </c>
      <c r="O14" s="7">
        <f>L14*N14</f>
        <v>44.52</v>
      </c>
      <c r="P14" s="13">
        <f>O14/$O$61</f>
        <v>1.3043864217768262E-2</v>
      </c>
    </row>
    <row r="15" spans="1:29" x14ac:dyDescent="0.25">
      <c r="A15" s="26" t="s">
        <v>95</v>
      </c>
      <c r="B15" s="27">
        <f>VLOOKUP($B$5,GEOMETRIA,HLOOKUP($A15,CNR!$A$1:$AX$2,2,FALSE),FALSE)</f>
        <v>0</v>
      </c>
      <c r="D15" s="2" t="s">
        <v>64</v>
      </c>
      <c r="E15" s="2"/>
      <c r="F15" s="29"/>
      <c r="G15" s="2"/>
      <c r="H15" s="2"/>
      <c r="I15" s="4">
        <f>$B$7</f>
        <v>1</v>
      </c>
      <c r="J15" s="5">
        <f>IF(B47&gt;0,B6+B10,IF(B3+B29&lt;0,(B6+2*B10+2*B12+B15+B9+K15*B17),0))</f>
        <v>0</v>
      </c>
      <c r="K15" s="5">
        <f>IF(B3&lt;0,(IF(B29-B3&gt;B19,-B3+B29-B19,-B3+B29)),0)</f>
        <v>0</v>
      </c>
      <c r="L15" s="5">
        <f>I15*J15*K15</f>
        <v>0</v>
      </c>
      <c r="M15" s="28" t="str">
        <f>IF(E15="","",VLOOKUP(E15,EPU,3,FALSE))</f>
        <v/>
      </c>
      <c r="N15" s="32" t="str">
        <f>IF(E15="","",VLOOKUP(E15,EPU,4,FALSE))</f>
        <v/>
      </c>
      <c r="O15" s="33"/>
      <c r="P15" s="34"/>
    </row>
    <row r="16" spans="1:29" x14ac:dyDescent="0.25">
      <c r="A16" s="15" t="s">
        <v>45</v>
      </c>
      <c r="B16" s="27">
        <f>VLOOKUP($B$5,GEOMETRIA,HLOOKUP($A16,CNR!$A$1:$AX$2,2,FALSE),FALSE)</f>
        <v>1.5</v>
      </c>
      <c r="D16" s="2" t="s">
        <v>64</v>
      </c>
      <c r="E16" s="2"/>
      <c r="F16" s="36"/>
      <c r="G16" s="2"/>
      <c r="H16" s="2"/>
      <c r="I16" s="4">
        <f>$B$7</f>
        <v>1</v>
      </c>
      <c r="J16" s="5">
        <f>IF(B47&gt;0,B6+B10+B18,IF(K16&gt;0,(B6+2*B10+2*B12+B15+B9+2*K15*B17+K16*B17)+2*B18,0))</f>
        <v>0</v>
      </c>
      <c r="K16" s="5">
        <f>IF(B3&lt;0,(IF(B29-B3&gt;B19,B19,0)),0)</f>
        <v>0</v>
      </c>
      <c r="L16" s="5">
        <f>I16*J16*K16</f>
        <v>0</v>
      </c>
      <c r="M16" s="35" t="str">
        <f>IF(E16="","",VLOOKUP(E16,EPU,3,FALSE))</f>
        <v/>
      </c>
      <c r="N16" s="39" t="str">
        <f>IF(E16="","",VLOOKUP(E16,EPU,4,FALSE))</f>
        <v/>
      </c>
      <c r="O16" s="40"/>
      <c r="P16" s="41"/>
    </row>
    <row r="17" spans="1:16" x14ac:dyDescent="0.25">
      <c r="A17" s="15" t="s">
        <v>46</v>
      </c>
      <c r="B17" s="27">
        <f>VLOOKUP($B$5,GEOMETRIA,HLOOKUP($A17,CNR!$A$1:$AX$2,2,FALSE),FALSE)</f>
        <v>1</v>
      </c>
      <c r="D17" s="2" t="s">
        <v>64</v>
      </c>
      <c r="E17" s="2" t="str">
        <f>STIMA!E17</f>
        <v>A.01.001</v>
      </c>
      <c r="F17" s="3" t="str">
        <f>IF(E17="","",VLOOKUP(E17,EPU,2,FALSE))</f>
        <v>SCAVO DI SBANCAMENTO IN MATERIE DI QUALSIASI NATURA</v>
      </c>
      <c r="G17" s="2" t="str">
        <f>STIMA!G17</f>
        <v>CORPO</v>
      </c>
      <c r="H17" s="2" t="str">
        <f>STIMA!H17</f>
        <v xml:space="preserve">MOVIMENTI DI MATERIE </v>
      </c>
      <c r="I17" s="48" t="s">
        <v>85</v>
      </c>
      <c r="J17" s="49"/>
      <c r="K17" s="50"/>
      <c r="L17" s="5">
        <f>L15+L16</f>
        <v>0</v>
      </c>
      <c r="M17" s="2" t="str">
        <f>IF(E17="","",VLOOKUP(E17,EPU,3,FALSE))</f>
        <v>MC</v>
      </c>
      <c r="N17" s="6">
        <f>IF(E17="","",VLOOKUP(E17,EPU,4,FALSE))</f>
        <v>3.65</v>
      </c>
      <c r="O17" s="7">
        <f t="shared" ref="O17:O33" si="5">L17*N17</f>
        <v>0</v>
      </c>
      <c r="P17" s="13">
        <f t="shared" ref="P17:P52" si="6">O17/$O$61</f>
        <v>0</v>
      </c>
    </row>
    <row r="18" spans="1:16" x14ac:dyDescent="0.25">
      <c r="A18" s="23" t="s">
        <v>84</v>
      </c>
      <c r="B18" s="27">
        <f>VLOOKUP($B$5,GEOMETRIA,HLOOKUP($A18,CNR!$A$1:$AX$2,2,FALSE),FALSE)</f>
        <v>3</v>
      </c>
      <c r="D18" s="2" t="s">
        <v>50</v>
      </c>
      <c r="E18" s="2" t="str">
        <f>STIMA!E18</f>
        <v>D.01.001</v>
      </c>
      <c r="F18" s="3" t="str">
        <f t="shared" si="0"/>
        <v>FONDAZIONE STRADALE IN MISTO GRANULARE STABILIZZATO</v>
      </c>
      <c r="G18" s="2" t="str">
        <f>STIMA!G18</f>
        <v>CORPO</v>
      </c>
      <c r="H18" s="2" t="str">
        <f>STIMA!H18</f>
        <v>SOVRASTRUTTURA</v>
      </c>
      <c r="I18" s="4">
        <f t="shared" ref="I18:I25" si="7">$B$7</f>
        <v>1</v>
      </c>
      <c r="J18" s="5">
        <f>IF(B47&gt;0,B6+B48,B6+2*B12+B15+B8*(2*(MAX(B27,B28))+2*B26+2*B25+2*B24+B23))</f>
        <v>21.58</v>
      </c>
      <c r="K18" s="5">
        <f>B23</f>
        <v>0.3</v>
      </c>
      <c r="L18" s="5">
        <f t="shared" ref="L18:L22" si="8">I18*J18*K18</f>
        <v>6.4739999999999993</v>
      </c>
      <c r="M18" s="2" t="str">
        <f t="shared" si="1"/>
        <v>MC</v>
      </c>
      <c r="N18" s="6">
        <f t="shared" si="2"/>
        <v>31.05</v>
      </c>
      <c r="O18" s="7">
        <f t="shared" si="5"/>
        <v>201.01769999999999</v>
      </c>
      <c r="P18" s="13">
        <f t="shared" si="6"/>
        <v>5.8895947532975626E-2</v>
      </c>
    </row>
    <row r="19" spans="1:16" x14ac:dyDescent="0.25">
      <c r="A19" s="23" t="s">
        <v>83</v>
      </c>
      <c r="B19" s="27">
        <f>VLOOKUP($B$5,GEOMETRIA,HLOOKUP($A19,CNR!$A$1:$AX$2,2,FALSE),FALSE)</f>
        <v>5</v>
      </c>
      <c r="D19" s="2" t="s">
        <v>51</v>
      </c>
      <c r="E19" s="2" t="str">
        <f>STIMA!E19</f>
        <v>D.01.003</v>
      </c>
      <c r="F19" s="3" t="str">
        <f t="shared" si="0"/>
        <v>FONDAZIONE STRADALE IN MISTO CEMENTATO</v>
      </c>
      <c r="G19" s="2" t="str">
        <f>STIMA!G19</f>
        <v>CORPO</v>
      </c>
      <c r="H19" s="2" t="str">
        <f>STIMA!H19</f>
        <v>SOVRASTRUTTURA</v>
      </c>
      <c r="I19" s="4">
        <f t="shared" si="7"/>
        <v>1</v>
      </c>
      <c r="J19" s="5">
        <f>IF(B47&gt;0,B6+B48,B6+B8*(2*(MAX(B27,B28))+2*B26+2*B25+B24))</f>
        <v>20.68</v>
      </c>
      <c r="K19" s="5">
        <f>B24</f>
        <v>0.15</v>
      </c>
      <c r="L19" s="5">
        <f t="shared" si="8"/>
        <v>3.1019999999999999</v>
      </c>
      <c r="M19" s="2" t="str">
        <f t="shared" si="1"/>
        <v>MC</v>
      </c>
      <c r="N19" s="6">
        <f t="shared" si="2"/>
        <v>47.63</v>
      </c>
      <c r="O19" s="7">
        <f t="shared" si="5"/>
        <v>147.74825999999999</v>
      </c>
      <c r="P19" s="13">
        <f t="shared" si="6"/>
        <v>4.3288594830447474E-2</v>
      </c>
    </row>
    <row r="20" spans="1:16" x14ac:dyDescent="0.25">
      <c r="A20" s="15" t="s">
        <v>47</v>
      </c>
      <c r="B20" s="27">
        <f>VLOOKUP($B$5,GEOMETRIA,HLOOKUP($A20,CNR!$A$1:$AX$2,2,FALSE),FALSE)</f>
        <v>1</v>
      </c>
      <c r="D20" s="2" t="s">
        <v>52</v>
      </c>
      <c r="E20" s="2" t="str">
        <f>STIMA!E20</f>
        <v>D.01.005.c</v>
      </c>
      <c r="F20" s="3" t="str">
        <f t="shared" si="0"/>
        <v>- Con bitume modificato soft per metro cubo reso e per uno spessore superiore a cm 10</v>
      </c>
      <c r="G20" s="2" t="str">
        <f>STIMA!G20</f>
        <v>CORPO</v>
      </c>
      <c r="H20" s="2" t="str">
        <f>STIMA!H20</f>
        <v>SOVRASTRUTTURA</v>
      </c>
      <c r="I20" s="4">
        <f t="shared" si="7"/>
        <v>1</v>
      </c>
      <c r="J20" s="5">
        <f>IF(B47&gt;0,B6+B48,B6+B8*(2*(MAX(B27,B28))+2*B26+B25))</f>
        <v>20.14</v>
      </c>
      <c r="K20" s="5">
        <f>B25</f>
        <v>0.12</v>
      </c>
      <c r="L20" s="5">
        <f t="shared" si="8"/>
        <v>2.4167999999999998</v>
      </c>
      <c r="M20" s="2" t="str">
        <f t="shared" si="1"/>
        <v>MC</v>
      </c>
      <c r="N20" s="6">
        <f t="shared" si="2"/>
        <v>138.33000000000001</v>
      </c>
      <c r="O20" s="7">
        <f t="shared" si="5"/>
        <v>334.315944</v>
      </c>
      <c r="P20" s="13">
        <f t="shared" si="6"/>
        <v>9.7950848593239395E-2</v>
      </c>
    </row>
    <row r="21" spans="1:16" x14ac:dyDescent="0.25">
      <c r="A21" s="15" t="s">
        <v>48</v>
      </c>
      <c r="B21" s="27">
        <f>VLOOKUP($B$5,GEOMETRIA,HLOOKUP($A21,CNR!$A$1:$AX$2,2,FALSE),FALSE)</f>
        <v>1</v>
      </c>
      <c r="D21" s="2" t="s">
        <v>53</v>
      </c>
      <c r="E21" s="2" t="str">
        <f>STIMA!E21</f>
        <v>D.01.017.e</v>
      </c>
      <c r="F21" s="3" t="str">
        <f t="shared" si="0"/>
        <v>- Con bitume modificato soft per metro cubo reso e per spessore superiore a cm 6</v>
      </c>
      <c r="G21" s="2" t="str">
        <f>STIMA!G21</f>
        <v>CORPO</v>
      </c>
      <c r="H21" s="2" t="str">
        <f>STIMA!H21</f>
        <v>SOVRASTRUTTURA</v>
      </c>
      <c r="I21" s="4">
        <f t="shared" si="7"/>
        <v>1</v>
      </c>
      <c r="J21" s="5">
        <f>IF(B47&gt;0,B6+B48,B6+B8*(2*(MAX(B27,B28))+B26))</f>
        <v>19.78</v>
      </c>
      <c r="K21" s="5">
        <f>B26</f>
        <v>0.06</v>
      </c>
      <c r="L21" s="5">
        <f t="shared" si="8"/>
        <v>1.1868000000000001</v>
      </c>
      <c r="M21" s="2" t="str">
        <f t="shared" si="1"/>
        <v>MC</v>
      </c>
      <c r="N21" s="6">
        <f t="shared" si="2"/>
        <v>152.34</v>
      </c>
      <c r="O21" s="7">
        <f t="shared" si="5"/>
        <v>180.79711200000003</v>
      </c>
      <c r="P21" s="13">
        <f t="shared" si="6"/>
        <v>5.2971540428855372E-2</v>
      </c>
    </row>
    <row r="22" spans="1:16" ht="15.75" thickBot="1" x14ac:dyDescent="0.3">
      <c r="A22" s="15" t="s">
        <v>49</v>
      </c>
      <c r="B22" s="27">
        <f>VLOOKUP($B$5,GEOMETRIA,HLOOKUP($A22,CNR!$A$1:$AX$2,2,FALSE),FALSE)</f>
        <v>1</v>
      </c>
      <c r="D22" s="2" t="s">
        <v>54</v>
      </c>
      <c r="E22" s="2" t="str">
        <f>STIMA!E22</f>
        <v>D.01.021.e</v>
      </c>
      <c r="F22" s="3" t="str">
        <f t="shared" si="0"/>
        <v>- Con bitume modificato hard per metro cubo reso e per spessore superiore a cm 3</v>
      </c>
      <c r="G22" s="2" t="str">
        <f>STIMA!G22</f>
        <v>CORPO</v>
      </c>
      <c r="H22" s="2" t="str">
        <f>STIMA!H22</f>
        <v>SOVRASTRUTTURA</v>
      </c>
      <c r="I22" s="4">
        <f t="shared" si="7"/>
        <v>1</v>
      </c>
      <c r="J22" s="5">
        <f>IF(B47&gt;0,B6+B48,B6+B8*B27)</f>
        <v>19.5</v>
      </c>
      <c r="K22" s="5">
        <f>B27</f>
        <v>0</v>
      </c>
      <c r="L22" s="5">
        <f t="shared" si="8"/>
        <v>0</v>
      </c>
      <c r="M22" s="2" t="str">
        <f t="shared" si="1"/>
        <v>MC</v>
      </c>
      <c r="N22" s="6">
        <f t="shared" si="2"/>
        <v>173.44</v>
      </c>
      <c r="O22" s="7">
        <f t="shared" si="5"/>
        <v>0</v>
      </c>
      <c r="P22" s="13">
        <f t="shared" si="6"/>
        <v>0</v>
      </c>
    </row>
    <row r="23" spans="1:16" x14ac:dyDescent="0.25">
      <c r="A23" s="76" t="s">
        <v>50</v>
      </c>
      <c r="B23" s="52">
        <f>VLOOKUP($B$5,GEOMETRIA,HLOOKUP($A23,CNR!$A$1:$AX$2,2,FALSE),FALSE)</f>
        <v>0.3</v>
      </c>
      <c r="D23" s="2" t="s">
        <v>55</v>
      </c>
      <c r="E23" s="2" t="str">
        <f>STIMA!E23</f>
        <v>D.01.036.a</v>
      </c>
      <c r="F23" s="3" t="str">
        <f t="shared" si="0"/>
        <v>- Con bitume modificato hard per uno spessore di cm 4</v>
      </c>
      <c r="G23" s="2" t="str">
        <f>STIMA!G23</f>
        <v>CORPO</v>
      </c>
      <c r="H23" s="2" t="str">
        <f>STIMA!H23</f>
        <v>SOVRASTRUTTURA</v>
      </c>
      <c r="I23" s="4">
        <f t="shared" si="7"/>
        <v>1</v>
      </c>
      <c r="J23" s="5">
        <f>IF(B47&gt;0,B6+B48,B6+B8*B28)</f>
        <v>19.579999999999998</v>
      </c>
      <c r="K23" s="12"/>
      <c r="L23" s="5">
        <f>IF(B28&gt;0,I23*J23,0)</f>
        <v>19.579999999999998</v>
      </c>
      <c r="M23" s="2" t="str">
        <f t="shared" si="1"/>
        <v>MQ</v>
      </c>
      <c r="N23" s="6">
        <f t="shared" si="2"/>
        <v>9.7799999999999994</v>
      </c>
      <c r="O23" s="7">
        <f t="shared" si="5"/>
        <v>191.49239999999998</v>
      </c>
      <c r="P23" s="13">
        <f t="shared" si="6"/>
        <v>5.6105140708323599E-2</v>
      </c>
    </row>
    <row r="24" spans="1:16" x14ac:dyDescent="0.25">
      <c r="A24" s="77" t="s">
        <v>51</v>
      </c>
      <c r="B24" s="54">
        <f>VLOOKUP($B$5,GEOMETRIA,HLOOKUP($A24,CNR!$A$1:$AX$2,2,FALSE),FALSE)</f>
        <v>0.15</v>
      </c>
      <c r="D24" s="2" t="s">
        <v>59</v>
      </c>
      <c r="E24" s="2" t="str">
        <f>STIMA!E24</f>
        <v>D.01.043.a</v>
      </c>
      <c r="F24" s="3" t="str">
        <f t="shared" si="0"/>
        <v>- In emulsione bituminosa non modificata</v>
      </c>
      <c r="G24" s="2" t="str">
        <f>STIMA!G24</f>
        <v>CORPO</v>
      </c>
      <c r="H24" s="2" t="str">
        <f>STIMA!H24</f>
        <v>SOVRASTRUTTURA</v>
      </c>
      <c r="I24" s="4">
        <f t="shared" si="7"/>
        <v>1</v>
      </c>
      <c r="J24" s="5">
        <f>J23</f>
        <v>19.579999999999998</v>
      </c>
      <c r="K24" s="12"/>
      <c r="L24" s="5">
        <f>L23</f>
        <v>19.579999999999998</v>
      </c>
      <c r="M24" s="2" t="str">
        <f t="shared" si="1"/>
        <v>MQ</v>
      </c>
      <c r="N24" s="6">
        <f t="shared" si="2"/>
        <v>0.8</v>
      </c>
      <c r="O24" s="7">
        <f t="shared" si="5"/>
        <v>15.664</v>
      </c>
      <c r="P24" s="13">
        <f t="shared" si="6"/>
        <v>4.589377563053056E-3</v>
      </c>
    </row>
    <row r="25" spans="1:16" x14ac:dyDescent="0.25">
      <c r="A25" s="77" t="s">
        <v>52</v>
      </c>
      <c r="B25" s="54">
        <f>VLOOKUP($B$5,GEOMETRIA,HLOOKUP($A25,CNR!$A$1:$AX$2,2,FALSE),FALSE)</f>
        <v>0.12</v>
      </c>
      <c r="D25" s="55" t="s">
        <v>87</v>
      </c>
      <c r="E25" s="2" t="str">
        <f>STIMA!E25</f>
        <v>A.02.004.b</v>
      </c>
      <c r="F25" s="3" t="str">
        <f t="shared" si="0"/>
        <v>- Dai depositi dell'amministrazione</v>
      </c>
      <c r="G25" s="2" t="str">
        <f>STIMA!G25</f>
        <v>CORPO</v>
      </c>
      <c r="H25" s="2" t="str">
        <f>STIMA!H25</f>
        <v xml:space="preserve">MOVIMENTI DI MATERIE </v>
      </c>
      <c r="I25" s="4">
        <f t="shared" si="7"/>
        <v>1</v>
      </c>
      <c r="J25" s="5">
        <f>IF(B47&gt;0,ABS(B3)/COS(ATAN(B16))+B10,IF(B3&gt;0,(2*(B3-B29)/COS(ATAN(B16))+((B29+B11)*(B10+(B29+B11)*B16/2)-B29*B29/2)*2/B30+B9*B29/B30+(IF(B3&gt;B19,2*B18,0))+IF(B13&gt;0,((3.14*(B13/2-B6-B15)^2*B3)/B7/B30),0)),((K15+B29-B30)+(K16-B30))*2*+B17+B9*B29/B30+IF(B29-B3&gt;B19,2*B18,0)+2*B10/B30))</f>
        <v>18.26354986303377</v>
      </c>
      <c r="K25" s="5">
        <f>B30</f>
        <v>0.3</v>
      </c>
      <c r="L25" s="5">
        <f>I25*J25*K25</f>
        <v>5.479064958910131</v>
      </c>
      <c r="M25" s="2" t="str">
        <f t="shared" si="1"/>
        <v>MC</v>
      </c>
      <c r="N25" s="6">
        <f t="shared" si="2"/>
        <v>4.17</v>
      </c>
      <c r="O25" s="7">
        <f t="shared" si="5"/>
        <v>22.847700878655246</v>
      </c>
      <c r="P25" s="13">
        <f t="shared" si="6"/>
        <v>6.6941219215939721E-3</v>
      </c>
    </row>
    <row r="26" spans="1:16" x14ac:dyDescent="0.25">
      <c r="A26" s="77" t="s">
        <v>53</v>
      </c>
      <c r="B26" s="54">
        <f>VLOOKUP($B$5,GEOMETRIA,HLOOKUP($A26,CNR!$A$1:$AX$2,2,FALSE),FALSE)</f>
        <v>0.06</v>
      </c>
      <c r="D26" s="2" t="s">
        <v>69</v>
      </c>
      <c r="E26" s="2" t="str">
        <f>STIMA!E26</f>
        <v>A.02.007.d</v>
      </c>
      <c r="F26" s="3" t="str">
        <f>IF(E26="","",VLOOKUP(E26,EPU,2,FALSE))</f>
        <v>- Compresa configurazione delle scarpate e profilatura dei cigli</v>
      </c>
      <c r="G26" s="2" t="str">
        <f>STIMA!G26</f>
        <v>CORPO</v>
      </c>
      <c r="H26" s="2" t="str">
        <f>STIMA!H26</f>
        <v xml:space="preserve">MOVIMENTI DI MATERIE </v>
      </c>
      <c r="I26" s="48" t="s">
        <v>85</v>
      </c>
      <c r="J26" s="49"/>
      <c r="K26" s="50"/>
      <c r="L26" s="5">
        <f>L25</f>
        <v>5.479064958910131</v>
      </c>
      <c r="M26" s="2" t="str">
        <f t="shared" si="1"/>
        <v>MC</v>
      </c>
      <c r="N26" s="6">
        <f t="shared" si="2"/>
        <v>0.87</v>
      </c>
      <c r="O26" s="7">
        <f t="shared" si="5"/>
        <v>4.7667865142518142</v>
      </c>
      <c r="P26" s="13">
        <f t="shared" si="6"/>
        <v>1.3966153649368719E-3</v>
      </c>
    </row>
    <row r="27" spans="1:16" x14ac:dyDescent="0.25">
      <c r="A27" s="77" t="s">
        <v>54</v>
      </c>
      <c r="B27" s="54">
        <f>VLOOKUP($B$5,GEOMETRIA,HLOOKUP($A27,CNR!$A$1:$AX$2,2,FALSE),FALSE)</f>
        <v>0</v>
      </c>
      <c r="D27" s="55" t="s">
        <v>91</v>
      </c>
      <c r="E27" s="2" t="str">
        <f>STIMA!E27</f>
        <v>F.01.019.1.a</v>
      </c>
      <c r="F27" s="3" t="str">
        <f>IF(E27="","",VLOOKUP(E27,EPU,2,FALSE))</f>
        <v>- Con miscuglio di semi di prato</v>
      </c>
      <c r="G27" s="2" t="str">
        <f>STIMA!G27</f>
        <v>CORPO</v>
      </c>
      <c r="H27" s="2" t="str">
        <f>STIMA!H27</f>
        <v xml:space="preserve">MOVIMENTI DI MATERIE </v>
      </c>
      <c r="I27" s="4">
        <f>$B$7</f>
        <v>1</v>
      </c>
      <c r="J27" s="5">
        <f>IF(B47&gt;0,ABS(B3)/COS(ATAN(B16))+B10,IF(B3&gt;0,(2*(B3-B29)/COS(ATAN(B16))+((B29+B11)*(B10+(B29+B11)*B16/2)-B29*B29/2)*2/B30+B9*B29/B30+(IF(B3&gt;B19,2*B18,0))),((K15+B29-B30)+(K16-B30))*2*+B17+B9*B29/B30+IF(B29-B3&gt;B19,2*B18,0)+2*B10/B30))</f>
        <v>18.26354986303377</v>
      </c>
      <c r="K27" s="20"/>
      <c r="L27" s="5">
        <f t="shared" ref="L27:L34" si="9">I27*J27</f>
        <v>18.26354986303377</v>
      </c>
      <c r="M27" s="2" t="str">
        <f t="shared" si="1"/>
        <v>MQ</v>
      </c>
      <c r="N27" s="6">
        <f t="shared" si="2"/>
        <v>1.26</v>
      </c>
      <c r="O27" s="7">
        <f t="shared" si="5"/>
        <v>23.01207282742255</v>
      </c>
      <c r="P27" s="13">
        <f t="shared" si="6"/>
        <v>6.7422810721090368E-3</v>
      </c>
    </row>
    <row r="28" spans="1:16" ht="15.75" thickBot="1" x14ac:dyDescent="0.3">
      <c r="A28" s="77" t="s">
        <v>55</v>
      </c>
      <c r="B28" s="54">
        <f>VLOOKUP($B$5,GEOMETRIA,HLOOKUP($A28,CNR!$A$1:$AX$2,2,FALSE),FALSE)</f>
        <v>0.04</v>
      </c>
      <c r="D28" s="2" t="s">
        <v>61</v>
      </c>
      <c r="E28" s="2" t="str">
        <f>STIMA!E28</f>
        <v>E.05.010.a</v>
      </c>
      <c r="F28" s="3" t="str">
        <f t="shared" si="0"/>
        <v>- Recinzione stradale di sicurezza di H nominale 1.20 m</v>
      </c>
      <c r="G28" s="2" t="str">
        <f>STIMA!G28</f>
        <v>CORPO</v>
      </c>
      <c r="H28" s="2" t="str">
        <f>STIMA!H28</f>
        <v>LAVORI DIVERSI</v>
      </c>
      <c r="I28" s="4">
        <f>IF(B22&gt;0,$B$7,0)</f>
        <v>1</v>
      </c>
      <c r="J28" s="5">
        <v>2</v>
      </c>
      <c r="K28" s="22"/>
      <c r="L28" s="5">
        <f t="shared" si="9"/>
        <v>2</v>
      </c>
      <c r="M28" s="2" t="str">
        <f t="shared" si="1"/>
        <v>ML</v>
      </c>
      <c r="N28" s="6">
        <f t="shared" si="2"/>
        <v>29.86</v>
      </c>
      <c r="O28" s="7">
        <f t="shared" si="5"/>
        <v>59.72</v>
      </c>
      <c r="P28" s="13">
        <f t="shared" si="6"/>
        <v>1.7497294948003606E-2</v>
      </c>
    </row>
    <row r="29" spans="1:16" ht="15.75" thickBot="1" x14ac:dyDescent="0.3">
      <c r="A29" s="78" t="s">
        <v>21</v>
      </c>
      <c r="B29" s="19">
        <f>VLOOKUP($B$5,GEOMETRIA,HLOOKUP($A29,CNR!$A$1:$AX$2,2,FALSE),FALSE)</f>
        <v>0.66999999999999993</v>
      </c>
      <c r="D29" s="55" t="s">
        <v>92</v>
      </c>
      <c r="E29" s="2" t="str">
        <f>STIMA!E29</f>
        <v>G.02.002.a</v>
      </c>
      <c r="F29" s="3" t="str">
        <f t="shared" si="0"/>
        <v>- Bordo laterale</v>
      </c>
      <c r="G29" s="2" t="str">
        <f>STIMA!G29</f>
        <v>CORPO</v>
      </c>
      <c r="H29" s="2" t="str">
        <f>STIMA!H29</f>
        <v xml:space="preserve">BARRIERE DI SICUREZZA </v>
      </c>
      <c r="I29" s="4">
        <f>$B$7+2*B14*(B13/2-B6)</f>
        <v>1</v>
      </c>
      <c r="J29" s="5">
        <f>IF($B$3&lt;1.5,0,B37)</f>
        <v>0</v>
      </c>
      <c r="K29" s="22"/>
      <c r="L29" s="5">
        <f t="shared" si="9"/>
        <v>0</v>
      </c>
      <c r="M29" s="2" t="str">
        <f t="shared" si="1"/>
        <v>ML</v>
      </c>
      <c r="N29" s="6">
        <f t="shared" si="2"/>
        <v>58.29</v>
      </c>
      <c r="O29" s="7">
        <f t="shared" si="5"/>
        <v>0</v>
      </c>
      <c r="P29" s="13">
        <f t="shared" si="6"/>
        <v>0</v>
      </c>
    </row>
    <row r="30" spans="1:16" x14ac:dyDescent="0.25">
      <c r="A30" s="1" t="s">
        <v>86</v>
      </c>
      <c r="B30" s="27">
        <f>VLOOKUP($B$5,GEOMETRIA,HLOOKUP($A30,CNR!$A$1:$AX$2,2,FALSE),FALSE)</f>
        <v>0.3</v>
      </c>
      <c r="D30" s="55" t="s">
        <v>80</v>
      </c>
      <c r="E30" s="2" t="str">
        <f>STIMA!E30</f>
        <v>G.02.003.a</v>
      </c>
      <c r="F30" s="3" t="str">
        <f t="shared" si="0"/>
        <v>- Bordo laterale nastro e paletti o muretto</v>
      </c>
      <c r="G30" s="2" t="str">
        <f>STIMA!G30</f>
        <v>CORPO</v>
      </c>
      <c r="H30" s="2" t="str">
        <f>STIMA!H30</f>
        <v xml:space="preserve">BARRIERE DI SICUREZZA </v>
      </c>
      <c r="I30" s="4">
        <f>$B$7+2*B14*(B13/2-B6)</f>
        <v>1</v>
      </c>
      <c r="J30" s="5">
        <f>IF($B$3&lt;1.5,0,B38)</f>
        <v>0</v>
      </c>
      <c r="K30" s="22"/>
      <c r="L30" s="5">
        <f t="shared" si="9"/>
        <v>0</v>
      </c>
      <c r="M30" s="2" t="str">
        <f t="shared" si="1"/>
        <v>ML</v>
      </c>
      <c r="N30" s="6">
        <f t="shared" si="2"/>
        <v>100.61</v>
      </c>
      <c r="O30" s="7">
        <f t="shared" si="5"/>
        <v>0</v>
      </c>
      <c r="P30" s="13">
        <f t="shared" si="6"/>
        <v>0</v>
      </c>
    </row>
    <row r="31" spans="1:16" x14ac:dyDescent="0.25">
      <c r="A31" s="1" t="s">
        <v>56</v>
      </c>
      <c r="B31" s="27">
        <f>VLOOKUP($B$5,GEOMETRIA,HLOOKUP($A31,CNR!$A$1:$AX$2,2,FALSE),FALSE)</f>
        <v>0.3</v>
      </c>
      <c r="D31" s="55" t="s">
        <v>99</v>
      </c>
      <c r="E31" s="2" t="str">
        <f>STIMA!E31</f>
        <v>G.02.004.a</v>
      </c>
      <c r="F31" s="3" t="str">
        <f t="shared" si="0"/>
        <v>- Bordo laterale nastro e paletti</v>
      </c>
      <c r="G31" s="2" t="str">
        <f>STIMA!G31</f>
        <v>CORPO</v>
      </c>
      <c r="H31" s="2" t="str">
        <f>STIMA!H31</f>
        <v xml:space="preserve">BARRIERE DI SICUREZZA </v>
      </c>
      <c r="I31" s="4">
        <f>$B$7+2*B14*(B13/2-B6)</f>
        <v>1</v>
      </c>
      <c r="J31" s="5">
        <f>IF($B$3&lt;1.5,0,B39)</f>
        <v>2</v>
      </c>
      <c r="K31" s="22"/>
      <c r="L31" s="5">
        <f t="shared" si="9"/>
        <v>2</v>
      </c>
      <c r="M31" s="2" t="str">
        <f t="shared" si="1"/>
        <v>ML</v>
      </c>
      <c r="N31" s="6">
        <f t="shared" si="2"/>
        <v>143.21</v>
      </c>
      <c r="O31" s="7">
        <f t="shared" si="5"/>
        <v>286.42</v>
      </c>
      <c r="P31" s="13">
        <f t="shared" si="6"/>
        <v>8.3917870378553139E-2</v>
      </c>
    </row>
    <row r="32" spans="1:16" x14ac:dyDescent="0.25">
      <c r="A32" s="1" t="s">
        <v>57</v>
      </c>
      <c r="B32" s="27">
        <f>VLOOKUP($B$5,GEOMETRIA,HLOOKUP($A32,CNR!$A$1:$AX$2,2,FALSE),FALSE)</f>
        <v>0.5</v>
      </c>
      <c r="D32" s="55" t="s">
        <v>100</v>
      </c>
      <c r="E32" s="2" t="str">
        <f>STIMA!E32</f>
        <v>G.02.005.b</v>
      </c>
      <c r="F32" s="3" t="str">
        <f t="shared" si="0"/>
        <v>- Bordo ponte nastro e paletti</v>
      </c>
      <c r="G32" s="2" t="str">
        <f>STIMA!G32</f>
        <v>CORPO</v>
      </c>
      <c r="H32" s="2" t="str">
        <f>STIMA!H32</f>
        <v xml:space="preserve">BARRIERE DI SICUREZZA </v>
      </c>
      <c r="I32" s="4">
        <f>$B$7+2*B14*(B13/2-B6)</f>
        <v>1</v>
      </c>
      <c r="J32" s="5">
        <f>IF($B$3&lt;1.5,0,B40)</f>
        <v>0</v>
      </c>
      <c r="K32" s="22"/>
      <c r="L32" s="5">
        <f t="shared" si="9"/>
        <v>0</v>
      </c>
      <c r="M32" s="2" t="str">
        <f t="shared" si="1"/>
        <v>ML</v>
      </c>
      <c r="N32" s="6">
        <f t="shared" si="2"/>
        <v>247.55</v>
      </c>
      <c r="O32" s="7">
        <f t="shared" si="5"/>
        <v>0</v>
      </c>
      <c r="P32" s="13">
        <f t="shared" si="6"/>
        <v>0</v>
      </c>
    </row>
    <row r="33" spans="1:17" x14ac:dyDescent="0.25">
      <c r="A33" s="1" t="s">
        <v>58</v>
      </c>
      <c r="B33" s="27">
        <f>VLOOKUP($B$5,GEOMETRIA,HLOOKUP($A33,CNR!$A$1:$AX$2,2,FALSE),FALSE)</f>
        <v>1</v>
      </c>
      <c r="D33" s="55" t="s">
        <v>101</v>
      </c>
      <c r="E33" s="2" t="str">
        <f>STIMA!E33</f>
        <v>G.02.005.a</v>
      </c>
      <c r="F33" s="3" t="str">
        <f t="shared" si="0"/>
        <v>- Spartitraffico monofilare</v>
      </c>
      <c r="G33" s="2" t="str">
        <f>STIMA!G33</f>
        <v>CORPO</v>
      </c>
      <c r="H33" s="2" t="str">
        <f>STIMA!H33</f>
        <v xml:space="preserve">BARRIERE DI SICUREZZA </v>
      </c>
      <c r="I33" s="4">
        <f>$B$7</f>
        <v>1</v>
      </c>
      <c r="J33" s="5">
        <f t="shared" ref="J33:J38" si="10">B41</f>
        <v>0</v>
      </c>
      <c r="K33" s="22"/>
      <c r="L33" s="5">
        <f t="shared" si="9"/>
        <v>0</v>
      </c>
      <c r="M33" s="2" t="str">
        <f t="shared" si="1"/>
        <v>ML</v>
      </c>
      <c r="N33" s="6">
        <f t="shared" si="2"/>
        <v>184.14</v>
      </c>
      <c r="O33" s="7">
        <f t="shared" si="5"/>
        <v>0</v>
      </c>
      <c r="P33" s="13">
        <f t="shared" si="6"/>
        <v>0</v>
      </c>
    </row>
    <row r="34" spans="1:17" x14ac:dyDescent="0.25">
      <c r="A34" s="1" t="s">
        <v>93</v>
      </c>
      <c r="B34" s="27">
        <f>VLOOKUP($B$5,GEOMETRIA,HLOOKUP($A34,CNR!$A$1:$AX$2,2,FALSE),FALSE)</f>
        <v>1</v>
      </c>
      <c r="D34" s="55" t="s">
        <v>103</v>
      </c>
      <c r="E34" s="2" t="str">
        <f>STIMA!E34</f>
        <v>G.02.015</v>
      </c>
      <c r="F34" s="3" t="str">
        <f t="shared" si="0"/>
        <v>MURETTO DEVIATORE RIGIDO REDIRETTIVO</v>
      </c>
      <c r="G34" s="2" t="str">
        <f>STIMA!G34</f>
        <v>CORPO</v>
      </c>
      <c r="H34" s="2" t="str">
        <f>STIMA!H34</f>
        <v xml:space="preserve">BARRIERE DI SICUREZZA </v>
      </c>
      <c r="I34" s="4">
        <f>$B$7</f>
        <v>1</v>
      </c>
      <c r="J34" s="5">
        <f t="shared" si="10"/>
        <v>1</v>
      </c>
      <c r="K34" s="22"/>
      <c r="L34" s="5">
        <f t="shared" si="9"/>
        <v>1</v>
      </c>
      <c r="M34" s="2" t="str">
        <f t="shared" si="1"/>
        <v>ML</v>
      </c>
      <c r="N34" s="6">
        <f t="shared" si="2"/>
        <v>104.41</v>
      </c>
      <c r="O34" s="7">
        <f>L34*N34</f>
        <v>104.41</v>
      </c>
      <c r="P34" s="13">
        <f>O34/$O$61</f>
        <v>3.0590967272623185E-2</v>
      </c>
    </row>
    <row r="35" spans="1:17" x14ac:dyDescent="0.25">
      <c r="A35" s="1" t="s">
        <v>70</v>
      </c>
      <c r="B35" s="27">
        <f>VLOOKUP($B$5,GEOMETRIA,HLOOKUP($A35,CNR!$A$1:$AX$2,2,FALSE),FALSE)</f>
        <v>1</v>
      </c>
      <c r="D35" s="55" t="s">
        <v>111</v>
      </c>
      <c r="E35" s="2" t="str">
        <f>STIMA!E35</f>
        <v>G.01.075</v>
      </c>
      <c r="F35" s="3" t="str">
        <f t="shared" si="0"/>
        <v>FORNITURA E POSA IN OPERA DI PARAPETTO SERIE PESANTE CON TUBI PASSANTI E PANNELLI MODULARI</v>
      </c>
      <c r="G35" s="2">
        <f>STIMA!G35</f>
        <v>0</v>
      </c>
      <c r="H35" s="2" t="str">
        <f>STIMA!H35</f>
        <v>LAVORI DIVERSI</v>
      </c>
      <c r="I35" s="4">
        <f>IF(B3&gt;0,$B$7,0)</f>
        <v>1</v>
      </c>
      <c r="J35" s="5">
        <f t="shared" si="10"/>
        <v>0</v>
      </c>
      <c r="K35" s="22"/>
      <c r="L35" s="5">
        <f>I35*J35</f>
        <v>0</v>
      </c>
      <c r="M35" s="2" t="str">
        <f t="shared" si="1"/>
        <v>ML</v>
      </c>
      <c r="N35" s="6">
        <f t="shared" si="2"/>
        <v>121.81</v>
      </c>
      <c r="O35" s="7">
        <f>L35*N35</f>
        <v>0</v>
      </c>
      <c r="P35" s="13">
        <f>O35/$O$61</f>
        <v>0</v>
      </c>
    </row>
    <row r="36" spans="1:17" x14ac:dyDescent="0.25">
      <c r="A36" s="1" t="s">
        <v>82</v>
      </c>
      <c r="B36" s="27">
        <f>VLOOKUP($B$5,GEOMETRIA,HLOOKUP($A36,CNR!$A$1:$AX$2,2,FALSE),FALSE)</f>
        <v>25</v>
      </c>
      <c r="D36" s="55" t="s">
        <v>98</v>
      </c>
      <c r="E36" s="2" t="str">
        <f>STIMA!E36</f>
        <v>H.01.003.a</v>
      </c>
      <c r="F36" s="3" t="str">
        <f t="shared" si="0"/>
        <v>- Per strisce continue e discontinue da centimetri 12</v>
      </c>
      <c r="G36" s="2" t="str">
        <f>STIMA!G36</f>
        <v>CORPO</v>
      </c>
      <c r="H36" s="2" t="str">
        <f>STIMA!H36</f>
        <v xml:space="preserve">SEGNALETICA ORIZZONTALE </v>
      </c>
      <c r="I36" s="4">
        <f>$B$7</f>
        <v>1</v>
      </c>
      <c r="J36" s="5">
        <f t="shared" si="10"/>
        <v>0</v>
      </c>
      <c r="K36" s="22"/>
      <c r="L36" s="5">
        <f>I36*J36</f>
        <v>0</v>
      </c>
      <c r="M36" s="2" t="str">
        <f t="shared" si="1"/>
        <v>ML</v>
      </c>
      <c r="N36" s="6">
        <f t="shared" si="2"/>
        <v>0.5</v>
      </c>
      <c r="O36" s="7">
        <f t="shared" ref="O36:O47" si="11">L36*N36</f>
        <v>0</v>
      </c>
      <c r="P36" s="13">
        <f t="shared" si="6"/>
        <v>0</v>
      </c>
    </row>
    <row r="37" spans="1:17" x14ac:dyDescent="0.25">
      <c r="A37" s="23" t="s">
        <v>92</v>
      </c>
      <c r="B37" s="27">
        <f>VLOOKUP($B$5,GEOMETRIA,HLOOKUP($A37,CNR!$A$1:$AX$2,2,FALSE),FALSE)</f>
        <v>0</v>
      </c>
      <c r="D37" s="2" t="s">
        <v>66</v>
      </c>
      <c r="E37" s="2" t="str">
        <f>STIMA!E37</f>
        <v>H.01.003.b</v>
      </c>
      <c r="F37" s="3" t="str">
        <f t="shared" si="0"/>
        <v>- Per strisce continue e discontinue da centimetri 15</v>
      </c>
      <c r="G37" s="2" t="str">
        <f>STIMA!G37</f>
        <v>CORPO</v>
      </c>
      <c r="H37" s="2" t="str">
        <f>STIMA!H37</f>
        <v xml:space="preserve">SEGNALETICA ORIZZONTALE </v>
      </c>
      <c r="I37" s="4">
        <f>$B$7</f>
        <v>1</v>
      </c>
      <c r="J37" s="5">
        <f t="shared" si="10"/>
        <v>2</v>
      </c>
      <c r="K37" s="22"/>
      <c r="L37" s="5">
        <f>I37*J37</f>
        <v>2</v>
      </c>
      <c r="M37" s="2" t="str">
        <f t="shared" si="1"/>
        <v>ML</v>
      </c>
      <c r="N37" s="6">
        <f t="shared" si="2"/>
        <v>0.55000000000000004</v>
      </c>
      <c r="O37" s="7">
        <f t="shared" si="11"/>
        <v>1.1000000000000001</v>
      </c>
      <c r="P37" s="13">
        <f t="shared" si="6"/>
        <v>3.2228775021440003E-4</v>
      </c>
    </row>
    <row r="38" spans="1:17" x14ac:dyDescent="0.25">
      <c r="A38" s="23" t="s">
        <v>80</v>
      </c>
      <c r="B38" s="27">
        <f>VLOOKUP($B$5,GEOMETRIA,HLOOKUP($A38,CNR!$A$1:$AX$2,2,FALSE),FALSE)</f>
        <v>0</v>
      </c>
      <c r="D38" s="2" t="s">
        <v>65</v>
      </c>
      <c r="E38" s="2" t="str">
        <f>STIMA!E38</f>
        <v>H.01.003.c</v>
      </c>
      <c r="F38" s="3" t="str">
        <f t="shared" si="0"/>
        <v>- Per strisce continue e discontinue da centimetri 25</v>
      </c>
      <c r="G38" s="2" t="str">
        <f>STIMA!G38</f>
        <v>CORPO</v>
      </c>
      <c r="H38" s="2" t="str">
        <f>STIMA!H38</f>
        <v xml:space="preserve">SEGNALETICA ORIZZONTALE </v>
      </c>
      <c r="I38" s="4">
        <f>$B$7</f>
        <v>1</v>
      </c>
      <c r="J38" s="5">
        <f t="shared" si="10"/>
        <v>4</v>
      </c>
      <c r="K38" s="22"/>
      <c r="L38" s="5">
        <f>I38*J38</f>
        <v>4</v>
      </c>
      <c r="M38" s="2" t="str">
        <f t="shared" si="1"/>
        <v>ML</v>
      </c>
      <c r="N38" s="6">
        <f t="shared" si="2"/>
        <v>0.71</v>
      </c>
      <c r="O38" s="7">
        <f t="shared" si="11"/>
        <v>2.84</v>
      </c>
      <c r="P38" s="13">
        <f t="shared" si="6"/>
        <v>8.3208837328081449E-4</v>
      </c>
    </row>
    <row r="39" spans="1:17" x14ac:dyDescent="0.25">
      <c r="A39" s="23" t="s">
        <v>99</v>
      </c>
      <c r="B39" s="27">
        <f>VLOOKUP($B$5,GEOMETRIA,HLOOKUP($A39,CNR!$A$1:$AX$2,2,FALSE),FALSE)</f>
        <v>2</v>
      </c>
      <c r="D39" s="2" t="s">
        <v>62</v>
      </c>
      <c r="E39" s="2" t="str">
        <f>STIMA!E39</f>
        <v>I.02.001.a</v>
      </c>
      <c r="F39" s="3" t="str">
        <f t="shared" si="0"/>
        <v>- Di cm 50X50X20</v>
      </c>
      <c r="G39" s="2" t="str">
        <f>STIMA!G39</f>
        <v>CORPO</v>
      </c>
      <c r="H39" s="2" t="str">
        <f>STIMA!H39</f>
        <v>LAVORI DIVERSI</v>
      </c>
      <c r="I39" s="4">
        <f>$B$7</f>
        <v>1</v>
      </c>
      <c r="J39" s="5">
        <f>IF(AND(B36&gt;0,B3&gt;0),((B3+B11)/COS(ATAN(B16))*2+(IF(B3&gt;B19,2*B18,0))+2*B10+2*B20)/B36,0)</f>
        <v>0.4828663071389751</v>
      </c>
      <c r="K39" s="22"/>
      <c r="L39" s="5">
        <f>I39*J39</f>
        <v>0.4828663071389751</v>
      </c>
      <c r="M39" s="2" t="str">
        <f t="shared" si="1"/>
        <v>ML</v>
      </c>
      <c r="N39" s="6">
        <f t="shared" si="2"/>
        <v>19.73</v>
      </c>
      <c r="O39" s="7">
        <f t="shared" si="11"/>
        <v>9.5269522398519797</v>
      </c>
      <c r="P39" s="13">
        <f t="shared" si="6"/>
        <v>2.7912909125290303E-3</v>
      </c>
    </row>
    <row r="40" spans="1:17" x14ac:dyDescent="0.25">
      <c r="A40" s="23" t="s">
        <v>100</v>
      </c>
      <c r="B40" s="27">
        <f>VLOOKUP($B$5,GEOMETRIA,HLOOKUP($A40,CNR!$A$1:$AX$2,2,FALSE),FALSE)</f>
        <v>0</v>
      </c>
      <c r="D40" s="55" t="s">
        <v>112</v>
      </c>
      <c r="E40" s="2" t="str">
        <f>STIMA!E40</f>
        <v>E.02.010.a</v>
      </c>
      <c r="F40" s="3" t="str">
        <f t="shared" si="0"/>
        <v>- Sezione di cm 15 x 25</v>
      </c>
      <c r="G40" s="2" t="str">
        <f>STIMA!G40</f>
        <v>CORPO</v>
      </c>
      <c r="H40" s="2" t="str">
        <f>STIMA!H40</f>
        <v>LAVORI DIVERSI</v>
      </c>
      <c r="I40" s="4">
        <f>IF(B13&gt;0,(B13/2-B6)*6.28+B14*2*B13/2,0)</f>
        <v>0</v>
      </c>
      <c r="J40" s="5"/>
      <c r="K40" s="22"/>
      <c r="L40" s="5">
        <f>I40</f>
        <v>0</v>
      </c>
      <c r="M40" s="2" t="str">
        <f t="shared" si="1"/>
        <v>ML</v>
      </c>
      <c r="N40" s="6">
        <f t="shared" si="2"/>
        <v>16.28</v>
      </c>
      <c r="O40" s="7">
        <f t="shared" si="11"/>
        <v>0</v>
      </c>
      <c r="P40" s="13">
        <f t="shared" si="6"/>
        <v>0</v>
      </c>
      <c r="Q40" s="57"/>
    </row>
    <row r="41" spans="1:17" x14ac:dyDescent="0.25">
      <c r="A41" s="23" t="s">
        <v>101</v>
      </c>
      <c r="B41" s="27">
        <f>VLOOKUP($B$5,GEOMETRIA,HLOOKUP($A41,CNR!$A$1:$AX$2,2,FALSE),FALSE)</f>
        <v>0</v>
      </c>
      <c r="D41" s="58" t="s">
        <v>107</v>
      </c>
      <c r="E41" s="2" t="str">
        <f>STIMA!E41</f>
        <v>E.02.035.b</v>
      </c>
      <c r="F41" s="3" t="str">
        <f t="shared" si="0"/>
        <v>- In letto di sabbia e cemento, dimensioni 10x10x12 cm</v>
      </c>
      <c r="G41" s="2" t="str">
        <f>STIMA!G41</f>
        <v>CORPO</v>
      </c>
      <c r="H41" s="2" t="str">
        <f>STIMA!H41</f>
        <v>LAVORI DIVERSI</v>
      </c>
      <c r="I41" s="4">
        <f>IF(B13&gt;0,(B13/2-B6-B15/2)*6.28,0)</f>
        <v>0</v>
      </c>
      <c r="J41" s="5">
        <f>IF(B13&gt;0,B15,0)</f>
        <v>0</v>
      </c>
      <c r="K41" s="22"/>
      <c r="L41" s="5">
        <f>I41*J41</f>
        <v>0</v>
      </c>
      <c r="M41" s="2" t="str">
        <f t="shared" si="1"/>
        <v>MQ</v>
      </c>
      <c r="N41" s="6">
        <f t="shared" si="2"/>
        <v>93.51</v>
      </c>
      <c r="O41" s="7">
        <f t="shared" si="11"/>
        <v>0</v>
      </c>
      <c r="P41" s="13">
        <f t="shared" si="6"/>
        <v>0</v>
      </c>
      <c r="Q41" s="57"/>
    </row>
    <row r="42" spans="1:17" x14ac:dyDescent="0.25">
      <c r="A42" s="23" t="s">
        <v>103</v>
      </c>
      <c r="B42" s="27">
        <f>VLOOKUP($B$5,GEOMETRIA,HLOOKUP($A42,CNR!$A$1:$AX$2,2,FALSE),FALSE)</f>
        <v>1</v>
      </c>
      <c r="D42" s="59" t="s">
        <v>63</v>
      </c>
      <c r="E42" s="2" t="str">
        <f>STIMA!E42</f>
        <v>E.02.025.a</v>
      </c>
      <c r="F42" s="3" t="str">
        <f t="shared" si="0"/>
        <v>- Dimensioni 30/35 x 50 x 200 cm</v>
      </c>
      <c r="G42" s="2" t="str">
        <f>STIMA!G42</f>
        <v>CORPO</v>
      </c>
      <c r="H42" s="2" t="str">
        <f>STIMA!H42</f>
        <v>LAVORI DIVERSI</v>
      </c>
      <c r="I42" s="4">
        <f>$B$7</f>
        <v>1</v>
      </c>
      <c r="J42" s="5">
        <f>IF(B3&gt;0,0,2)</f>
        <v>0</v>
      </c>
      <c r="K42" s="22"/>
      <c r="L42" s="5">
        <f>I42*J42</f>
        <v>0</v>
      </c>
      <c r="M42" s="2" t="str">
        <f t="shared" si="1"/>
        <v>ML</v>
      </c>
      <c r="N42" s="6">
        <f t="shared" si="2"/>
        <v>60.72</v>
      </c>
      <c r="O42" s="7">
        <f t="shared" si="11"/>
        <v>0</v>
      </c>
      <c r="P42" s="13">
        <f t="shared" si="6"/>
        <v>0</v>
      </c>
      <c r="Q42" s="57"/>
    </row>
    <row r="43" spans="1:17" x14ac:dyDescent="0.25">
      <c r="A43" s="23" t="s">
        <v>111</v>
      </c>
      <c r="B43" s="27">
        <f>VLOOKUP($B$5,GEOMETRIA,HLOOKUP($A43,CNR!$A$1:$AX$2,2,FALSE),FALSE)</f>
        <v>0</v>
      </c>
      <c r="D43" s="58" t="s">
        <v>106</v>
      </c>
      <c r="E43" s="2" t="str">
        <f>STIMA!E43</f>
        <v>E.02.020.b</v>
      </c>
      <c r="F43" s="3" t="str">
        <f t="shared" si="0"/>
        <v>- a sezione trapezoidale, dimensioni 50X40X25h</v>
      </c>
      <c r="G43" s="2" t="str">
        <f>STIMA!G43</f>
        <v>CORPO</v>
      </c>
      <c r="H43" s="2" t="str">
        <f>STIMA!H43</f>
        <v>LAVORI DIVERSI</v>
      </c>
      <c r="I43" s="4">
        <f>IF(B12&gt;0,$B$7,0)</f>
        <v>0</v>
      </c>
      <c r="J43" s="5">
        <f>IF(B12&gt;0,2,0)</f>
        <v>0</v>
      </c>
      <c r="K43" s="22"/>
      <c r="L43" s="5">
        <f>I43*J43</f>
        <v>0</v>
      </c>
      <c r="M43" s="2" t="str">
        <f t="shared" si="1"/>
        <v>ML</v>
      </c>
      <c r="N43" s="6">
        <f t="shared" si="2"/>
        <v>43.25</v>
      </c>
      <c r="O43" s="7">
        <f t="shared" si="11"/>
        <v>0</v>
      </c>
      <c r="P43" s="13">
        <f t="shared" si="6"/>
        <v>0</v>
      </c>
    </row>
    <row r="44" spans="1:17" x14ac:dyDescent="0.25">
      <c r="A44" s="23" t="s">
        <v>98</v>
      </c>
      <c r="B44" s="27">
        <f>VLOOKUP($B$5,GEOMETRIA,HLOOKUP($A44,CNR!$A$1:$AX$2,2,FALSE),FALSE)</f>
        <v>0</v>
      </c>
      <c r="D44" s="58" t="s">
        <v>113</v>
      </c>
      <c r="E44" s="2" t="str">
        <f>STIMA!E44</f>
        <v>B.03.035.b</v>
      </c>
      <c r="F44" s="3" t="str">
        <f t="shared" si="0"/>
        <v>- Classe di resistenza C28/35 (RCK&gt;=35 N/mmq)</v>
      </c>
      <c r="G44" s="2" t="str">
        <f>STIMA!G44</f>
        <v>CORPO</v>
      </c>
      <c r="H44" s="2" t="str">
        <f>STIMA!H44</f>
        <v>OPERE IN CLS (ESCLUSE FONDAZIONI INDIRETTE)</v>
      </c>
      <c r="I44" s="4">
        <f>IF(B12&gt;0,$B$7,0)</f>
        <v>0</v>
      </c>
      <c r="J44" s="5">
        <f>B12</f>
        <v>0</v>
      </c>
      <c r="K44" s="60">
        <f>IF(B12&gt;0,0.3,0)</f>
        <v>0</v>
      </c>
      <c r="L44" s="5">
        <f>I44*J44*K44</f>
        <v>0</v>
      </c>
      <c r="M44" s="2" t="str">
        <f t="shared" si="1"/>
        <v>MC</v>
      </c>
      <c r="N44" s="6">
        <f t="shared" si="2"/>
        <v>130.61000000000001</v>
      </c>
      <c r="O44" s="7">
        <f t="shared" si="11"/>
        <v>0</v>
      </c>
      <c r="P44" s="13">
        <f t="shared" si="6"/>
        <v>0</v>
      </c>
    </row>
    <row r="45" spans="1:17" x14ac:dyDescent="0.25">
      <c r="A45" s="23" t="s">
        <v>66</v>
      </c>
      <c r="B45" s="27">
        <f>VLOOKUP($B$5,GEOMETRIA,HLOOKUP($A45,CNR!$A$1:$AX$2,2,FALSE),FALSE)</f>
        <v>2</v>
      </c>
      <c r="D45" s="58" t="s">
        <v>114</v>
      </c>
      <c r="E45" s="2" t="str">
        <f>STIMA!E45</f>
        <v>B.05.030</v>
      </c>
      <c r="F45" s="3" t="str">
        <f t="shared" si="0"/>
        <v>ACCIAI E STRUTTURE IN ACCIAIO - IN BARRE TONDE B450C BARRE AD ADERENZA MIGLIORATA</v>
      </c>
      <c r="G45" s="2" t="str">
        <f>STIMA!G45</f>
        <v>CORPO</v>
      </c>
      <c r="H45" s="2" t="str">
        <f>STIMA!H45</f>
        <v>OPERE IN CLS (ESCLUSE FONDAZIONI INDIRETTE)</v>
      </c>
      <c r="I45" s="48" t="s">
        <v>85</v>
      </c>
      <c r="J45" s="50"/>
      <c r="K45" s="60">
        <f>IF(B12&gt;0,50,0)</f>
        <v>0</v>
      </c>
      <c r="L45" s="5">
        <f>L44*K45</f>
        <v>0</v>
      </c>
      <c r="M45" s="2" t="str">
        <f t="shared" si="1"/>
        <v>kG</v>
      </c>
      <c r="N45" s="6">
        <f t="shared" si="2"/>
        <v>1.26</v>
      </c>
      <c r="O45" s="7">
        <f t="shared" si="11"/>
        <v>0</v>
      </c>
      <c r="P45" s="13">
        <f t="shared" si="6"/>
        <v>0</v>
      </c>
    </row>
    <row r="46" spans="1:17" x14ac:dyDescent="0.25">
      <c r="A46" s="26" t="s">
        <v>65</v>
      </c>
      <c r="B46" s="27">
        <f>VLOOKUP($B$5,GEOMETRIA,HLOOKUP($A46,CNR!$A$1:$AX$2,2,FALSE),FALSE)</f>
        <v>4</v>
      </c>
      <c r="D46" s="58" t="s">
        <v>115</v>
      </c>
      <c r="E46" s="2" t="str">
        <f>STIMA!E46</f>
        <v>B.04.001</v>
      </c>
      <c r="F46" s="3" t="str">
        <f t="shared" si="0"/>
        <v>CASSEFORME PIANE ORIZZONTALI O VERTICALI PER CONGLOMERATI CEMENTIZI</v>
      </c>
      <c r="G46" s="2" t="str">
        <f>STIMA!G46</f>
        <v>CORPO</v>
      </c>
      <c r="H46" s="2" t="str">
        <f>STIMA!H46</f>
        <v>OPERE IN CLS (ESCLUSE FONDAZIONI INDIRETTE)</v>
      </c>
      <c r="I46" s="4">
        <f>IF(B12&gt;0,$B$7,0)</f>
        <v>0</v>
      </c>
      <c r="J46" s="5">
        <f>IF(B12&gt;0,2*0.3,0)</f>
        <v>0</v>
      </c>
      <c r="K46" s="22"/>
      <c r="L46" s="5">
        <f>I46*J46</f>
        <v>0</v>
      </c>
      <c r="M46" s="2" t="str">
        <f t="shared" si="1"/>
        <v>MQ</v>
      </c>
      <c r="N46" s="6">
        <f t="shared" si="2"/>
        <v>28.88</v>
      </c>
      <c r="O46" s="7">
        <f t="shared" si="11"/>
        <v>0</v>
      </c>
      <c r="P46" s="13">
        <f t="shared" si="6"/>
        <v>0</v>
      </c>
    </row>
    <row r="47" spans="1:17" x14ac:dyDescent="0.25">
      <c r="A47" s="1" t="s">
        <v>124</v>
      </c>
      <c r="B47" s="27">
        <f>VLOOKUP($B$5,GEOMETRIA,HLOOKUP($A47,CNR!$A$1:$AX$2,2,FALSE),FALSE)</f>
        <v>0</v>
      </c>
      <c r="D47" s="2" t="s">
        <v>70</v>
      </c>
      <c r="E47" s="2"/>
      <c r="F47" s="3" t="str">
        <f t="shared" si="0"/>
        <v/>
      </c>
      <c r="G47" s="2"/>
      <c r="H47" s="2"/>
      <c r="I47" s="4">
        <f>IF(B35=1,$B$7,0)</f>
        <v>1</v>
      </c>
      <c r="J47" s="5">
        <f>IF(B3&gt;0,(2*B10+B6+2*B12+B15+((B3+B11)*B16)*2+(IF(B3&gt;B19,2*B18,0))+2*B20+6*B21+2*B22+B9),B6+2*B10+2*B12+B15+(K15+K16)*2*B17+IF(B29-B3&gt;B19,2*B18,0)+2*B20+6*B21+2*B22+B9)</f>
        <v>40.799999999999997</v>
      </c>
      <c r="K47" s="12"/>
      <c r="L47" s="5">
        <f>I47*J47</f>
        <v>40.799999999999997</v>
      </c>
      <c r="M47" s="2" t="s">
        <v>35</v>
      </c>
      <c r="N47" s="6">
        <v>15</v>
      </c>
      <c r="O47" s="7">
        <f t="shared" si="11"/>
        <v>612</v>
      </c>
      <c r="P47" s="13">
        <f t="shared" si="6"/>
        <v>0.17930918466473891</v>
      </c>
    </row>
    <row r="48" spans="1:17" x14ac:dyDescent="0.25">
      <c r="A48" s="1" t="s">
        <v>150</v>
      </c>
      <c r="B48" s="27">
        <f>VLOOKUP($B$5,GEOMETRIA,HLOOKUP($A48,CNR!$A$1:$AX$2,2,FALSE),FALSE)</f>
        <v>0</v>
      </c>
      <c r="D48" s="58" t="s">
        <v>126</v>
      </c>
      <c r="E48" s="2" t="str">
        <f>STIMA!E48</f>
        <v>G.02.025.b</v>
      </c>
      <c r="F48" s="3" t="str">
        <f>IF(E48="","",VLOOKUP(E48,EPU,2,FALSE))</f>
        <v>- Laterale</v>
      </c>
      <c r="G48" s="2" t="str">
        <f>STIMA!G48</f>
        <v>CORPO</v>
      </c>
      <c r="H48" s="2" t="str">
        <f>STIMA!H48</f>
        <v xml:space="preserve">BARRIERE DI SICUREZZA </v>
      </c>
      <c r="I48" s="4">
        <f>IF(B49&gt;0,$B$7,0)</f>
        <v>0</v>
      </c>
      <c r="J48" s="5">
        <f>B47</f>
        <v>0</v>
      </c>
      <c r="K48" s="60"/>
      <c r="L48" s="5">
        <f>I48*J48</f>
        <v>0</v>
      </c>
      <c r="M48" s="2" t="str">
        <f>IF(E48="","",VLOOKUP(E48,EPU,3,FALSE))</f>
        <v>ML</v>
      </c>
      <c r="N48" s="6">
        <f>IF(E48="","",VLOOKUP(E48,EPU,4,FALSE))</f>
        <v>10.14</v>
      </c>
      <c r="O48" s="7">
        <f>L48*N48</f>
        <v>0</v>
      </c>
      <c r="P48" s="13">
        <f t="shared" si="6"/>
        <v>0</v>
      </c>
    </row>
    <row r="49" spans="1:16" x14ac:dyDescent="0.25">
      <c r="A49" s="1" t="s">
        <v>126</v>
      </c>
      <c r="B49" s="27">
        <f>VLOOKUP($B$5,GEOMETRIA,HLOOKUP($A49,CNR!$A$1:$AX$2,2,FALSE),FALSE)</f>
        <v>0</v>
      </c>
      <c r="D49" s="58" t="s">
        <v>125</v>
      </c>
      <c r="E49" s="2" t="str">
        <f>STIMA!E49</f>
        <v>A.02.001.e</v>
      </c>
      <c r="F49" s="3" t="str">
        <f>IF(E49="","",VLOOKUP(E49,EPU,2,FALSE))</f>
        <v>- Scarpate per ammorsamento nuovi rilevati</v>
      </c>
      <c r="G49" s="2" t="str">
        <f>STIMA!G49</f>
        <v>MISURA</v>
      </c>
      <c r="H49" s="2" t="str">
        <f>STIMA!H49</f>
        <v>BONIFICHE</v>
      </c>
      <c r="I49" s="4">
        <f>IF(B47&gt;0,$B$7,0)</f>
        <v>0</v>
      </c>
      <c r="J49" s="5">
        <f>IF(B47&gt;0,ABS(B3)/COS(ATAN(B16))*B47,0)</f>
        <v>0</v>
      </c>
      <c r="K49" s="60"/>
      <c r="L49" s="5">
        <f>I49*J49</f>
        <v>0</v>
      </c>
      <c r="M49" s="2" t="str">
        <f>IF(E49="","",VLOOKUP(E49,EPU,3,FALSE))</f>
        <v>MQ</v>
      </c>
      <c r="N49" s="6">
        <f>IF(E49="","",VLOOKUP(E49,EPU,4,FALSE))</f>
        <v>12.87</v>
      </c>
      <c r="O49" s="7">
        <f>L49*N49</f>
        <v>0</v>
      </c>
      <c r="P49" s="13">
        <f t="shared" si="6"/>
        <v>0</v>
      </c>
    </row>
    <row r="50" spans="1:16" x14ac:dyDescent="0.25">
      <c r="D50" s="58" t="s">
        <v>151</v>
      </c>
      <c r="E50" s="2" t="str">
        <f>STIMA!E50</f>
        <v>D.01.060</v>
      </c>
      <c r="F50" s="3" t="str">
        <f>IF(E50="","",VLOOKUP(E50,EPU,2,FALSE))</f>
        <v>TAGLIO DELLA PAVIMENTAZIONE IN CONGLOMERATO BITUMINOSO SU IMPALCATI</v>
      </c>
      <c r="G50" s="2" t="str">
        <f>STIMA!G50</f>
        <v>MISURA</v>
      </c>
      <c r="H50" s="2" t="str">
        <f>STIMA!H50</f>
        <v>DEMOLIZIONI</v>
      </c>
      <c r="I50" s="4">
        <f>IF(B47&gt;0,$B$7,0)</f>
        <v>0</v>
      </c>
      <c r="J50" s="5">
        <f>B47</f>
        <v>0</v>
      </c>
      <c r="K50" s="60"/>
      <c r="L50" s="5">
        <f>I50*J50</f>
        <v>0</v>
      </c>
      <c r="M50" s="2" t="str">
        <f>IF(E50="","",VLOOKUP(E50,EPU,3,FALSE))</f>
        <v>ML</v>
      </c>
      <c r="N50" s="6">
        <f>IF(E50="","",VLOOKUP(E50,EPU,4,FALSE))</f>
        <v>1.63</v>
      </c>
      <c r="O50" s="7">
        <f>L50*N50</f>
        <v>0</v>
      </c>
      <c r="P50" s="13">
        <f t="shared" si="6"/>
        <v>0</v>
      </c>
    </row>
    <row r="51" spans="1:16" x14ac:dyDescent="0.25">
      <c r="D51" s="58" t="s">
        <v>152</v>
      </c>
      <c r="E51" s="2" t="str">
        <f>STIMA!E51</f>
        <v>D.01.065</v>
      </c>
      <c r="F51" s="3" t="str">
        <f>IF(E51="","",VLOOKUP(E51,EPU,2,FALSE))</f>
        <v>SCARIFICA E/O DEMOLIZIONE PAVIMENTAZIONE SU IMPALCATI DI OPERE D'ARTE</v>
      </c>
      <c r="G51" s="2" t="str">
        <f>STIMA!G51</f>
        <v>MISURA</v>
      </c>
      <c r="H51" s="2" t="str">
        <f>STIMA!H51</f>
        <v>DEMOLIZIONI</v>
      </c>
      <c r="I51" s="4">
        <f>IF(B47&gt;0,$B$7,0)</f>
        <v>0</v>
      </c>
      <c r="J51" s="5">
        <f>B48*B47</f>
        <v>0</v>
      </c>
      <c r="K51" s="60">
        <f>B29*100</f>
        <v>67</v>
      </c>
      <c r="L51" s="5">
        <f>I51*J51*K51</f>
        <v>0</v>
      </c>
      <c r="M51" s="2" t="str">
        <f>IF(E51="","",VLOOKUP(E51,EPU,3,FALSE))</f>
        <v>MQxCM</v>
      </c>
      <c r="N51" s="6">
        <f>IF(E51="","",VLOOKUP(E51,EPU,4,FALSE))</f>
        <v>0.55000000000000004</v>
      </c>
      <c r="O51" s="7">
        <f>L51*N51</f>
        <v>0</v>
      </c>
      <c r="P51" s="13">
        <f t="shared" si="6"/>
        <v>0</v>
      </c>
    </row>
    <row r="52" spans="1:16" x14ac:dyDescent="0.25">
      <c r="D52" s="58" t="s">
        <v>153</v>
      </c>
      <c r="E52" s="2" t="str">
        <f>STIMA!E52</f>
        <v>D.01.052</v>
      </c>
      <c r="F52" s="3" t="str">
        <f>IF(E52="","",VLOOKUP(E52,EPU,2,FALSE))</f>
        <v>FRESATURA DI STRATI DI PAVIMENTAZIONE IN CONGLOMERATO BITUMINOSO</v>
      </c>
      <c r="G52" s="2" t="str">
        <f>STIMA!G52</f>
        <v>MISURA</v>
      </c>
      <c r="H52" s="2" t="str">
        <f>STIMA!H52</f>
        <v>DEMOLIZIONI</v>
      </c>
      <c r="I52" s="4">
        <f>IF(B47&gt;0,$B$7,0)</f>
        <v>0</v>
      </c>
      <c r="J52" s="5">
        <f>B48*B47</f>
        <v>0</v>
      </c>
      <c r="K52" s="60">
        <f>(MAX(B27:B28)+B26)*100</f>
        <v>10</v>
      </c>
      <c r="L52" s="5">
        <f>I52*J52*K52</f>
        <v>0</v>
      </c>
      <c r="M52" s="2" t="str">
        <f>IF(E52="","",VLOOKUP(E52,EPU,3,FALSE))</f>
        <v>MQxCM</v>
      </c>
      <c r="N52" s="6">
        <f>IF(E52="","",VLOOKUP(E52,EPU,4,FALSE))</f>
        <v>0.44</v>
      </c>
      <c r="O52" s="7">
        <f>L52*N52</f>
        <v>0</v>
      </c>
      <c r="P52" s="13">
        <f t="shared" si="6"/>
        <v>0</v>
      </c>
    </row>
    <row r="60" spans="1:16" ht="15.75" thickBot="1" x14ac:dyDescent="0.3"/>
    <row r="61" spans="1:16" ht="16.5" thickBot="1" x14ac:dyDescent="0.3">
      <c r="O61" s="61">
        <f>SUM(O2:O60)</f>
        <v>3413.0990063017648</v>
      </c>
      <c r="P61" s="62">
        <f>SUM(P2:P48)</f>
        <v>1.0000000000000002</v>
      </c>
    </row>
    <row r="62" spans="1:16" x14ac:dyDescent="0.25">
      <c r="P62" s="62">
        <f>MAX(P2:P47)</f>
        <v>0.17930918466473891</v>
      </c>
    </row>
    <row r="63" spans="1:16" x14ac:dyDescent="0.25">
      <c r="P63" s="63">
        <v>0.2</v>
      </c>
    </row>
    <row r="64" spans="1:16" x14ac:dyDescent="0.25">
      <c r="P64" s="63">
        <v>0.05</v>
      </c>
    </row>
    <row r="65533" spans="7:7" x14ac:dyDescent="0.25">
      <c r="G65533" s="64"/>
    </row>
  </sheetData>
  <dataValidations count="4">
    <dataValidation type="list" allowBlank="1" showInputMessage="1" showErrorMessage="1" sqref="B5">
      <formula1>TIPO</formula1>
    </dataValidation>
    <dataValidation type="list" allowBlank="1" showInputMessage="1" showErrorMessage="1" sqref="G65533:G65536 G2:G52">
      <formula1>CM</formula1>
    </dataValidation>
    <dataValidation type="list" allowBlank="1" showInputMessage="1" showErrorMessage="1" sqref="E2:E52">
      <formula1>CODICE</formula1>
    </dataValidation>
    <dataValidation type="list" allowBlank="1" showInputMessage="1" showErrorMessage="1" sqref="H2:H52">
      <formula1>CAT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5533"/>
  <sheetViews>
    <sheetView zoomScale="90" zoomScaleNormal="90" workbookViewId="0">
      <pane ySplit="1" topLeftCell="A2" activePane="bottomLeft" state="frozen"/>
      <selection activeCell="G47" sqref="G47:H47"/>
      <selection pane="bottomLeft" activeCell="O34" sqref="O34:O35"/>
    </sheetView>
  </sheetViews>
  <sheetFormatPr defaultRowHeight="15" x14ac:dyDescent="0.25"/>
  <cols>
    <col min="1" max="1" width="23.5703125" style="1" customWidth="1"/>
    <col min="2" max="2" width="16.28515625" style="1" customWidth="1"/>
    <col min="3" max="3" width="3" style="1" customWidth="1"/>
    <col min="4" max="4" width="26" style="1" customWidth="1"/>
    <col min="5" max="5" width="12.140625" style="1" customWidth="1"/>
    <col min="6" max="7" width="2.5703125" style="1" customWidth="1"/>
    <col min="8" max="8" width="2" style="1" customWidth="1"/>
    <col min="9" max="9" width="6.7109375" style="1" customWidth="1"/>
    <col min="10" max="10" width="7.5703125" style="1" customWidth="1"/>
    <col min="11" max="11" width="6" style="1" customWidth="1"/>
    <col min="12" max="12" width="11" style="1" customWidth="1"/>
    <col min="13" max="13" width="9.140625" style="1" customWidth="1"/>
    <col min="14" max="14" width="10" style="1" customWidth="1"/>
    <col min="15" max="15" width="17.5703125" style="1" customWidth="1"/>
    <col min="16" max="16" width="9.140625" style="1" customWidth="1"/>
    <col min="17" max="17" width="6.28515625" style="1" customWidth="1"/>
    <col min="20" max="21" width="9.140625" style="1"/>
    <col min="22" max="22" width="13.7109375" style="1" customWidth="1"/>
    <col min="23" max="16384" width="9.140625" style="1"/>
  </cols>
  <sheetData>
    <row r="1" spans="1:29" ht="15.75" thickBot="1" x14ac:dyDescent="0.3">
      <c r="A1" s="73"/>
      <c r="B1" s="74"/>
      <c r="D1" s="70" t="s">
        <v>32</v>
      </c>
      <c r="E1" s="70" t="s">
        <v>0</v>
      </c>
      <c r="F1" s="70" t="s">
        <v>1</v>
      </c>
      <c r="G1" s="70" t="s">
        <v>6</v>
      </c>
      <c r="H1" s="70" t="s">
        <v>5</v>
      </c>
      <c r="I1" s="70" t="s">
        <v>2</v>
      </c>
      <c r="J1" s="70" t="s">
        <v>3</v>
      </c>
      <c r="K1" s="70" t="s">
        <v>4</v>
      </c>
      <c r="L1" s="70" t="s">
        <v>40</v>
      </c>
      <c r="M1" s="70" t="s">
        <v>41</v>
      </c>
      <c r="N1" s="70" t="s">
        <v>34</v>
      </c>
      <c r="O1" s="70" t="s">
        <v>42</v>
      </c>
      <c r="P1" s="71" t="s">
        <v>37</v>
      </c>
      <c r="Q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6.5" thickBot="1" x14ac:dyDescent="0.3">
      <c r="A2" s="75" t="s">
        <v>102</v>
      </c>
      <c r="B2" s="10">
        <f>O61</f>
        <v>4053.005283613873</v>
      </c>
      <c r="D2" s="2" t="s">
        <v>56</v>
      </c>
      <c r="E2" s="2" t="str">
        <f>STIMA!E2</f>
        <v>A.02.001.f</v>
      </c>
      <c r="F2" s="3" t="str">
        <f t="shared" ref="F2:F47" si="0">IF(E2="","",VLOOKUP(E2,EPU,2,FALSE))</f>
        <v>- Dei rilevati con materiale da cava A1/A3 - Profondità cm 30</v>
      </c>
      <c r="G2" s="2" t="str">
        <f>STIMA!G2</f>
        <v>CORPO</v>
      </c>
      <c r="H2" s="2" t="str">
        <f>STIMA!H2</f>
        <v xml:space="preserve">MOVIMENTI DI MATERIE </v>
      </c>
      <c r="I2" s="4">
        <f>$B$7</f>
        <v>1</v>
      </c>
      <c r="J2" s="5">
        <f>IF(B47&gt;0,B6,IF(B3&gt;0,(B6+2*B10+((B3+B11)*B16-B30/COS(ATAN(B16)))*2+(IF(B3&gt;B19,2*B18,0)))+B15+2*B12,0))</f>
        <v>30.218334617360803</v>
      </c>
      <c r="K2" s="22"/>
      <c r="L2" s="5">
        <f>I2*J2</f>
        <v>30.218334617360803</v>
      </c>
      <c r="M2" s="2" t="str">
        <f t="shared" ref="M2:M46" si="1">IF(E2="","",VLOOKUP(E2,EPU,3,FALSE))</f>
        <v>MQ</v>
      </c>
      <c r="N2" s="6">
        <f t="shared" ref="N2:N46" si="2">IF(E2="","",VLOOKUP(E2,EPU,4,FALSE))</f>
        <v>5.82</v>
      </c>
      <c r="O2" s="7">
        <f t="shared" ref="O2:O9" si="3">L2*N2</f>
        <v>175.87070747303989</v>
      </c>
      <c r="P2" s="8">
        <f t="shared" ref="P2:P9" si="4">O2/$O$61</f>
        <v>4.3392666716739213E-2</v>
      </c>
    </row>
    <row r="3" spans="1:29" ht="15.75" thickBot="1" x14ac:dyDescent="0.3">
      <c r="A3" s="75" t="s">
        <v>110</v>
      </c>
      <c r="B3" s="14">
        <f>STIMA!V12</f>
        <v>3</v>
      </c>
      <c r="D3" s="2" t="s">
        <v>74</v>
      </c>
      <c r="E3" s="2" t="str">
        <f>STIMA!E3</f>
        <v>A.02.020.b</v>
      </c>
      <c r="F3" s="3" t="str">
        <f t="shared" si="0"/>
        <v>- Con uso di calce</v>
      </c>
      <c r="G3" s="2" t="str">
        <f>STIMA!G3</f>
        <v>CORPO</v>
      </c>
      <c r="H3" s="2" t="str">
        <f>STIMA!H3</f>
        <v xml:space="preserve">MOVIMENTI DI MATERIE </v>
      </c>
      <c r="I3" s="4">
        <f>IF(B34=1,$B$7,0)</f>
        <v>1</v>
      </c>
      <c r="J3" s="5">
        <f>IF(B47&gt;0,B6,IF(B3&gt;0,(B6+2*B10+((B3+B11)*B16-B30/COS(ATAN(B16)))*2+(IF(B3&gt;B19,2*B18,0)))+B15+B12,B6+2*B10+2*B12+B15))</f>
        <v>30.218334617360803</v>
      </c>
      <c r="K3" s="60">
        <v>0.3</v>
      </c>
      <c r="L3" s="5">
        <f>I3*J3*K3</f>
        <v>9.0655003852082405</v>
      </c>
      <c r="M3" s="2" t="str">
        <f t="shared" si="1"/>
        <v>MC</v>
      </c>
      <c r="N3" s="6">
        <f t="shared" si="2"/>
        <v>5.9</v>
      </c>
      <c r="O3" s="7">
        <f t="shared" si="3"/>
        <v>53.48645227272862</v>
      </c>
      <c r="P3" s="13">
        <f t="shared" si="4"/>
        <v>1.3196738846843368E-2</v>
      </c>
    </row>
    <row r="4" spans="1:29" ht="15.75" thickBot="1" x14ac:dyDescent="0.3">
      <c r="A4" s="75" t="s">
        <v>109</v>
      </c>
      <c r="B4" s="14">
        <v>1</v>
      </c>
      <c r="D4" s="2" t="s">
        <v>71</v>
      </c>
      <c r="E4" s="2" t="str">
        <f>STIMA!E4</f>
        <v>A.01.001</v>
      </c>
      <c r="F4" s="3" t="str">
        <f t="shared" si="0"/>
        <v>SCAVO DI SBANCAMENTO IN MATERIE DI QUALSIASI NATURA</v>
      </c>
      <c r="G4" s="2" t="str">
        <f>STIMA!G4</f>
        <v>MISURA</v>
      </c>
      <c r="H4" s="2" t="str">
        <f>STIMA!H4</f>
        <v>BONIFICHE</v>
      </c>
      <c r="I4" s="4">
        <f>$B$7</f>
        <v>1</v>
      </c>
      <c r="J4" s="5">
        <f>J3</f>
        <v>30.218334617360803</v>
      </c>
      <c r="K4" s="5">
        <f>B32</f>
        <v>0.5</v>
      </c>
      <c r="L4" s="5">
        <f>I4*J4*K4</f>
        <v>15.109167308680401</v>
      </c>
      <c r="M4" s="2" t="str">
        <f t="shared" si="1"/>
        <v>MC</v>
      </c>
      <c r="N4" s="6">
        <f t="shared" si="2"/>
        <v>3.65</v>
      </c>
      <c r="O4" s="7">
        <f t="shared" si="3"/>
        <v>55.148460676683463</v>
      </c>
      <c r="P4" s="13">
        <f t="shared" si="4"/>
        <v>1.3606807003101212E-2</v>
      </c>
    </row>
    <row r="5" spans="1:29" ht="15.75" thickBot="1" x14ac:dyDescent="0.3">
      <c r="A5" s="17" t="s">
        <v>90</v>
      </c>
      <c r="B5" s="18" t="str">
        <f>STIMA!$B$5</f>
        <v>B.1</v>
      </c>
      <c r="D5" s="2" t="s">
        <v>72</v>
      </c>
      <c r="E5" s="2" t="str">
        <f>STIMA!E5</f>
        <v>A.02.003</v>
      </c>
      <c r="F5" s="3" t="str">
        <f t="shared" si="0"/>
        <v>FORNITURA MATERIALI PER RILEVATI DA CAVE CON DISTANZA &lt; 5 KM</v>
      </c>
      <c r="G5" s="2" t="str">
        <f>STIMA!G5</f>
        <v>MISURA</v>
      </c>
      <c r="H5" s="2" t="str">
        <f>STIMA!H5</f>
        <v>BONIFICHE</v>
      </c>
      <c r="I5" s="4">
        <f>$B$7</f>
        <v>1</v>
      </c>
      <c r="J5" s="5">
        <f>J4</f>
        <v>30.218334617360803</v>
      </c>
      <c r="K5" s="5">
        <f>K4</f>
        <v>0.5</v>
      </c>
      <c r="L5" s="5">
        <f>I5*J5*K5</f>
        <v>15.109167308680401</v>
      </c>
      <c r="M5" s="2" t="str">
        <f t="shared" si="1"/>
        <v>MC</v>
      </c>
      <c r="N5" s="6">
        <f t="shared" si="2"/>
        <v>15.83</v>
      </c>
      <c r="O5" s="7">
        <f t="shared" si="3"/>
        <v>239.17811849641075</v>
      </c>
      <c r="P5" s="13">
        <f t="shared" si="4"/>
        <v>5.901253557783348E-2</v>
      </c>
    </row>
    <row r="6" spans="1:29" ht="15.75" thickBot="1" x14ac:dyDescent="0.3">
      <c r="A6" s="75" t="s">
        <v>97</v>
      </c>
      <c r="B6" s="19">
        <f>VLOOKUP($B$5,GEOMETRIA,HLOOKUP($A6,CNR!$A$1:$AX$2,2,FALSE),FALSE)</f>
        <v>19.5</v>
      </c>
      <c r="D6" s="2" t="s">
        <v>73</v>
      </c>
      <c r="E6" s="2" t="str">
        <f>STIMA!E6</f>
        <v>A.02.007.a</v>
      </c>
      <c r="F6" s="3" t="str">
        <f t="shared" si="0"/>
        <v>- Appartenenti ai gruppi A1, A2-4, A2-5, A3</v>
      </c>
      <c r="G6" s="2" t="str">
        <f>STIMA!G6</f>
        <v>MISURA</v>
      </c>
      <c r="H6" s="2" t="str">
        <f>STIMA!H6</f>
        <v>BONIFICHE</v>
      </c>
      <c r="I6" s="4">
        <f>$B$7</f>
        <v>1</v>
      </c>
      <c r="J6" s="5">
        <f>J5</f>
        <v>30.218334617360803</v>
      </c>
      <c r="K6" s="5">
        <f>K5</f>
        <v>0.5</v>
      </c>
      <c r="L6" s="5">
        <f>I6*J6*K6</f>
        <v>15.109167308680401</v>
      </c>
      <c r="M6" s="2" t="str">
        <f t="shared" si="1"/>
        <v>MC</v>
      </c>
      <c r="N6" s="6">
        <f t="shared" si="2"/>
        <v>1.7</v>
      </c>
      <c r="O6" s="7">
        <f t="shared" si="3"/>
        <v>25.685584424756684</v>
      </c>
      <c r="P6" s="13">
        <f t="shared" si="4"/>
        <v>6.3374169603485101E-3</v>
      </c>
    </row>
    <row r="7" spans="1:29" ht="15.75" thickBot="1" x14ac:dyDescent="0.3">
      <c r="A7" s="75" t="s">
        <v>116</v>
      </c>
      <c r="B7" s="21">
        <f>IF(B13=0,B4,(B13/2-B6/2)*6.28+B14*B13/2*0.75)</f>
        <v>1</v>
      </c>
      <c r="D7" s="2" t="s">
        <v>79</v>
      </c>
      <c r="E7" s="2" t="str">
        <f>STIMA!E7</f>
        <v>A.02.002.a</v>
      </c>
      <c r="F7" s="3" t="str">
        <f t="shared" si="0"/>
        <v>- Su terreni appartenenti ai gruppi A.1, A.2-4, A.2-5, A.3</v>
      </c>
      <c r="G7" s="2" t="str">
        <f>STIMA!G7</f>
        <v>CORPO</v>
      </c>
      <c r="H7" s="2" t="str">
        <f>STIMA!H7</f>
        <v xml:space="preserve">MOVIMENTI DI MATERIE </v>
      </c>
      <c r="I7" s="4">
        <f>$B$7</f>
        <v>1</v>
      </c>
      <c r="J7" s="5">
        <f>J2</f>
        <v>30.218334617360803</v>
      </c>
      <c r="K7" s="20"/>
      <c r="L7" s="5">
        <f>I7*J7</f>
        <v>30.218334617360803</v>
      </c>
      <c r="M7" s="2" t="str">
        <f t="shared" si="1"/>
        <v>MQ</v>
      </c>
      <c r="N7" s="6">
        <f t="shared" si="2"/>
        <v>0.43</v>
      </c>
      <c r="O7" s="7">
        <f t="shared" si="3"/>
        <v>12.993883885465145</v>
      </c>
      <c r="P7" s="13">
        <f t="shared" si="4"/>
        <v>3.2059874034704229E-3</v>
      </c>
    </row>
    <row r="8" spans="1:29" x14ac:dyDescent="0.25">
      <c r="A8" s="23" t="s">
        <v>96</v>
      </c>
      <c r="B8" s="24">
        <f>VLOOKUP($B$5,GEOMETRIA,HLOOKUP($A8,CNR!$A$1:$AX$2,2,FALSE),FALSE)</f>
        <v>2</v>
      </c>
      <c r="D8" s="2" t="s">
        <v>78</v>
      </c>
      <c r="E8" s="2" t="str">
        <f>STIMA!E8</f>
        <v>A.02.002.b</v>
      </c>
      <c r="F8" s="3" t="str">
        <f t="shared" si="0"/>
        <v>- Su terreni appartenenti ai gruppi A.4, A.2-6, A.2-7, A.5</v>
      </c>
      <c r="G8" s="2" t="str">
        <f>STIMA!G8</f>
        <v>CORPO</v>
      </c>
      <c r="H8" s="2" t="str">
        <f>STIMA!H8</f>
        <v xml:space="preserve">MOVIMENTI DI MATERIE </v>
      </c>
      <c r="I8" s="4">
        <f>$B$7</f>
        <v>1</v>
      </c>
      <c r="J8" s="5">
        <f>IF(B47&gt;0,B6,IF(B3&gt;0,0,B6+2*B10+2*B12+B15))</f>
        <v>0</v>
      </c>
      <c r="K8" s="22"/>
      <c r="L8" s="5">
        <f>I8*J8</f>
        <v>0</v>
      </c>
      <c r="M8" s="2" t="str">
        <f t="shared" si="1"/>
        <v>MQ</v>
      </c>
      <c r="N8" s="6">
        <f t="shared" si="2"/>
        <v>0.87</v>
      </c>
      <c r="O8" s="7">
        <f t="shared" si="3"/>
        <v>0</v>
      </c>
      <c r="P8" s="13">
        <f t="shared" si="4"/>
        <v>0</v>
      </c>
    </row>
    <row r="9" spans="1:29" x14ac:dyDescent="0.25">
      <c r="A9" s="26" t="s">
        <v>89</v>
      </c>
      <c r="B9" s="27">
        <f>VLOOKUP($B$5,GEOMETRIA,HLOOKUP($A9,CNR!$A$1:$AX$2,2,FALSE),FALSE)</f>
        <v>2.5</v>
      </c>
      <c r="D9" s="2" t="s">
        <v>58</v>
      </c>
      <c r="E9" s="2" t="str">
        <f>STIMA!E9</f>
        <v>E.01.031.b</v>
      </c>
      <c r="F9" s="3" t="str">
        <f t="shared" si="0"/>
        <v>- Resistenza a trazione(*) UNI EN ISO 10319 (kN/m)&gt;35 (kN/m)</v>
      </c>
      <c r="G9" s="2" t="str">
        <f>STIMA!G9</f>
        <v>CORPO</v>
      </c>
      <c r="H9" s="2" t="str">
        <f>STIMA!H9</f>
        <v xml:space="preserve">MOVIMENTI DI MATERIE </v>
      </c>
      <c r="I9" s="4">
        <f>IF(B33=1,$B$7,0)</f>
        <v>1</v>
      </c>
      <c r="J9" s="25">
        <f>IF(B3&gt;0,(B6+2*B10+((B3+B11)*B16-B30/COS(ATAN(B16)))*2+(IF(B3&gt;B19,2*B18,0))+2*(B31+B32+0.5))+2*B12+B15,B6+2*B10+2*B12+B15+2*(B31+B32+0.5))</f>
        <v>32.818334617360804</v>
      </c>
      <c r="K9" s="12"/>
      <c r="L9" s="5">
        <f>I9*J9</f>
        <v>32.818334617360804</v>
      </c>
      <c r="M9" s="2" t="str">
        <f t="shared" si="1"/>
        <v>MQ</v>
      </c>
      <c r="N9" s="6">
        <f t="shared" si="2"/>
        <v>1.63</v>
      </c>
      <c r="O9" s="7">
        <f t="shared" si="3"/>
        <v>53.493885426298107</v>
      </c>
      <c r="P9" s="13">
        <f t="shared" si="4"/>
        <v>1.3198572832503228E-2</v>
      </c>
    </row>
    <row r="10" spans="1:29" x14ac:dyDescent="0.25">
      <c r="A10" s="15" t="s">
        <v>44</v>
      </c>
      <c r="B10" s="27">
        <f>VLOOKUP($B$5,GEOMETRIA,HLOOKUP($A10,CNR!$A$1:$AX$2,2,FALSE),FALSE)</f>
        <v>1.25</v>
      </c>
      <c r="D10" s="2" t="s">
        <v>68</v>
      </c>
      <c r="E10" s="2"/>
      <c r="F10" s="29" t="str">
        <f t="shared" si="0"/>
        <v/>
      </c>
      <c r="G10" s="2"/>
      <c r="H10" s="2"/>
      <c r="I10" s="4">
        <f>$B$7</f>
        <v>1</v>
      </c>
      <c r="J10" s="5">
        <f>IF(B47&gt;0,B6+B10,IF(B3&gt;0,(B6+2*B10+2*B12+B15+B9+((B29+B11+(B3-B29-(IF((B3-B29)&gt;B19,B19,0)))/2)*B16-B30/COS(ATAN(B16)))*2),0))</f>
        <v>29.223334617360802</v>
      </c>
      <c r="K10" s="5">
        <f>IF(B3&gt;0,(IF(B3-B29&gt;B19,B3-B29-B19,B3-B29)),0)</f>
        <v>2.33</v>
      </c>
      <c r="L10" s="5">
        <f>I10*J10*K10</f>
        <v>68.090369658450669</v>
      </c>
      <c r="M10" s="28" t="str">
        <f t="shared" si="1"/>
        <v/>
      </c>
      <c r="N10" s="32" t="str">
        <f t="shared" si="2"/>
        <v/>
      </c>
      <c r="O10" s="33"/>
      <c r="P10" s="34"/>
    </row>
    <row r="11" spans="1:29" x14ac:dyDescent="0.25">
      <c r="A11" s="15" t="s">
        <v>81</v>
      </c>
      <c r="B11" s="27">
        <f>VLOOKUP($B$5,GEOMETRIA,HLOOKUP($A11,CNR!$A$1:$AX$2,2,FALSE),FALSE)</f>
        <v>0.1</v>
      </c>
      <c r="D11" s="2" t="s">
        <v>68</v>
      </c>
      <c r="E11" s="2"/>
      <c r="F11" s="36" t="str">
        <f>IF(E11="","",VLOOKUP(E11,EPU,2,FALSE))</f>
        <v/>
      </c>
      <c r="G11" s="2"/>
      <c r="H11" s="2"/>
      <c r="I11" s="4">
        <f>$B$7</f>
        <v>1</v>
      </c>
      <c r="J11" s="25">
        <f>IF(B47&gt;0,B6+B10+B18,IF(B3-B29&gt;B19,(B6+2*B10+2*B12+B15+B9+2*B18+((B3+B11-B19/2)*B16-B30/COS(ATAN(B16)))*2),0))</f>
        <v>0</v>
      </c>
      <c r="K11" s="5">
        <f>IF(B3-B29&gt;B19,B19,0)</f>
        <v>0</v>
      </c>
      <c r="L11" s="5">
        <f>I11*J11*K11</f>
        <v>0</v>
      </c>
      <c r="M11" s="35" t="str">
        <f>IF(E11="","",VLOOKUP(E11,EPU,3,FALSE))</f>
        <v/>
      </c>
      <c r="N11" s="39" t="str">
        <f>IF(E11="","",VLOOKUP(E11,EPU,4,FALSE))</f>
        <v/>
      </c>
      <c r="O11" s="40"/>
      <c r="P11" s="41"/>
    </row>
    <row r="12" spans="1:29" x14ac:dyDescent="0.25">
      <c r="A12" s="26" t="s">
        <v>94</v>
      </c>
      <c r="B12" s="27">
        <f>VLOOKUP($B$5,GEOMETRIA,HLOOKUP($A12,CNR!$A$1:$AX$2,2,FALSE),FALSE)</f>
        <v>0</v>
      </c>
      <c r="D12" s="2" t="s">
        <v>68</v>
      </c>
      <c r="E12" s="2" t="str">
        <f>STIMA!E12</f>
        <v>A.02.003</v>
      </c>
      <c r="F12" s="3" t="str">
        <f>IF(E12="","",VLOOKUP(E12,EPU,2,FALSE))</f>
        <v>FORNITURA MATERIALI PER RILEVATI DA CAVE CON DISTANZA &lt; 5 KM</v>
      </c>
      <c r="G12" s="2" t="str">
        <f>STIMA!G12</f>
        <v>CORPO</v>
      </c>
      <c r="H12" s="2" t="str">
        <f>STIMA!H12</f>
        <v xml:space="preserve">MOVIMENTI DI MATERIE </v>
      </c>
      <c r="I12" s="42" t="s">
        <v>85</v>
      </c>
      <c r="J12" s="43"/>
      <c r="K12" s="44"/>
      <c r="L12" s="5">
        <f>L10+L11</f>
        <v>68.090369658450669</v>
      </c>
      <c r="M12" s="2" t="str">
        <f>IF(E12="","",VLOOKUP(E12,EPU,3,FALSE))</f>
        <v>MC</v>
      </c>
      <c r="N12" s="6">
        <f>IF(E12="","",VLOOKUP(E12,EPU,4,FALSE))</f>
        <v>15.83</v>
      </c>
      <c r="O12" s="7">
        <f>L12*N12</f>
        <v>1077.8705516932741</v>
      </c>
      <c r="P12" s="13">
        <f>O12/$O$61</f>
        <v>0.26594353480146171</v>
      </c>
    </row>
    <row r="13" spans="1:29" x14ac:dyDescent="0.25">
      <c r="A13" s="23" t="s">
        <v>104</v>
      </c>
      <c r="B13" s="27">
        <f>VLOOKUP($B$5,GEOMETRIA,HLOOKUP($A13,CNR!$A$1:$AX$2,2,FALSE),FALSE)</f>
        <v>0</v>
      </c>
      <c r="D13" s="2" t="s">
        <v>67</v>
      </c>
      <c r="E13" s="2" t="str">
        <f>STIMA!E13</f>
        <v>A.02.007.d</v>
      </c>
      <c r="F13" s="3" t="str">
        <f t="shared" si="0"/>
        <v>- Compresa configurazione delle scarpate e profilatura dei cigli</v>
      </c>
      <c r="G13" s="2" t="str">
        <f>STIMA!G13</f>
        <v>CORPO</v>
      </c>
      <c r="H13" s="2" t="str">
        <f>STIMA!H13</f>
        <v xml:space="preserve">MOVIMENTI DI MATERIE </v>
      </c>
      <c r="I13" s="45" t="s">
        <v>85</v>
      </c>
      <c r="J13" s="46"/>
      <c r="K13" s="47"/>
      <c r="L13" s="5">
        <f>L12</f>
        <v>68.090369658450669</v>
      </c>
      <c r="M13" s="2" t="str">
        <f t="shared" si="1"/>
        <v>MC</v>
      </c>
      <c r="N13" s="6">
        <f t="shared" si="2"/>
        <v>0.87</v>
      </c>
      <c r="O13" s="7">
        <f>L13*N13</f>
        <v>59.238621602852085</v>
      </c>
      <c r="P13" s="13">
        <f>O13/$O$61</f>
        <v>1.4615974433182039E-2</v>
      </c>
    </row>
    <row r="14" spans="1:29" x14ac:dyDescent="0.25">
      <c r="A14" s="23" t="s">
        <v>105</v>
      </c>
      <c r="B14" s="27">
        <f>VLOOKUP($B$5,GEOMETRIA,HLOOKUP($A14,CNR!$A$1:$AX$2,2,FALSE),FALSE)</f>
        <v>0</v>
      </c>
      <c r="D14" s="2" t="s">
        <v>60</v>
      </c>
      <c r="E14" s="2" t="str">
        <f>STIMA!E14</f>
        <v>A.01.004</v>
      </c>
      <c r="F14" s="3" t="str">
        <f>IF(E14="","",VLOOKUP(E14,EPU,2,FALSE))</f>
        <v>SCAVO A SEZIONE RISTRETTA PER TRINCEE E BONIFICHE</v>
      </c>
      <c r="G14" s="2" t="str">
        <f>STIMA!G14</f>
        <v>CORPO</v>
      </c>
      <c r="H14" s="2" t="str">
        <f>STIMA!H14</f>
        <v xml:space="preserve">MOVIMENTI DI MATERIE </v>
      </c>
      <c r="I14" s="4">
        <f>$B$7</f>
        <v>1</v>
      </c>
      <c r="J14" s="5">
        <f>2*(B21+B21)</f>
        <v>4</v>
      </c>
      <c r="K14" s="5">
        <f>B21</f>
        <v>1</v>
      </c>
      <c r="L14" s="5">
        <f>I14*J14*K14</f>
        <v>4</v>
      </c>
      <c r="M14" s="2" t="str">
        <f>IF(E14="","",VLOOKUP(E14,EPU,3,FALSE))</f>
        <v>MC</v>
      </c>
      <c r="N14" s="6">
        <f>IF(E14="","",VLOOKUP(E14,EPU,4,FALSE))</f>
        <v>11.13</v>
      </c>
      <c r="O14" s="7">
        <f>L14*N14</f>
        <v>44.52</v>
      </c>
      <c r="P14" s="13">
        <f>O14/$O$61</f>
        <v>1.098444163889755E-2</v>
      </c>
    </row>
    <row r="15" spans="1:29" x14ac:dyDescent="0.25">
      <c r="A15" s="26" t="s">
        <v>95</v>
      </c>
      <c r="B15" s="27">
        <f>VLOOKUP($B$5,GEOMETRIA,HLOOKUP($A15,CNR!$A$1:$AX$2,2,FALSE),FALSE)</f>
        <v>0</v>
      </c>
      <c r="D15" s="2" t="s">
        <v>64</v>
      </c>
      <c r="E15" s="2"/>
      <c r="F15" s="29"/>
      <c r="G15" s="2"/>
      <c r="H15" s="2"/>
      <c r="I15" s="4">
        <f>$B$7</f>
        <v>1</v>
      </c>
      <c r="J15" s="5">
        <f>IF(B47&gt;0,B6+B10,IF(B3+B29&lt;0,(B6+2*B10+2*B12+B15+B9+K15*B17),0))</f>
        <v>0</v>
      </c>
      <c r="K15" s="5">
        <f>IF(B3&lt;0,(IF(B29-B3&gt;B19,-B3+B29-B19,-B3+B29)),0)</f>
        <v>0</v>
      </c>
      <c r="L15" s="5">
        <f>I15*J15*K15</f>
        <v>0</v>
      </c>
      <c r="M15" s="28" t="str">
        <f>IF(E15="","",VLOOKUP(E15,EPU,3,FALSE))</f>
        <v/>
      </c>
      <c r="N15" s="32" t="str">
        <f>IF(E15="","",VLOOKUP(E15,EPU,4,FALSE))</f>
        <v/>
      </c>
      <c r="O15" s="33"/>
      <c r="P15" s="34"/>
    </row>
    <row r="16" spans="1:29" x14ac:dyDescent="0.25">
      <c r="A16" s="15" t="s">
        <v>45</v>
      </c>
      <c r="B16" s="27">
        <f>VLOOKUP($B$5,GEOMETRIA,HLOOKUP($A16,CNR!$A$1:$AX$2,2,FALSE),FALSE)</f>
        <v>1.5</v>
      </c>
      <c r="D16" s="2" t="s">
        <v>64</v>
      </c>
      <c r="E16" s="2"/>
      <c r="F16" s="36"/>
      <c r="G16" s="2"/>
      <c r="H16" s="2"/>
      <c r="I16" s="4">
        <f>$B$7</f>
        <v>1</v>
      </c>
      <c r="J16" s="5">
        <f>IF(B47&gt;0,B6+B10+B18,IF(K16&gt;0,(B6+2*B10+2*B12+B15+B9+2*K15*B17+K16*B17)+2*B18,0))</f>
        <v>0</v>
      </c>
      <c r="K16" s="5">
        <f>IF(B3&lt;0,(IF(B29-B3&gt;B19,B19,0)),0)</f>
        <v>0</v>
      </c>
      <c r="L16" s="5">
        <f>I16*J16*K16</f>
        <v>0</v>
      </c>
      <c r="M16" s="35" t="str">
        <f>IF(E16="","",VLOOKUP(E16,EPU,3,FALSE))</f>
        <v/>
      </c>
      <c r="N16" s="39" t="str">
        <f>IF(E16="","",VLOOKUP(E16,EPU,4,FALSE))</f>
        <v/>
      </c>
      <c r="O16" s="40"/>
      <c r="P16" s="41"/>
    </row>
    <row r="17" spans="1:16" x14ac:dyDescent="0.25">
      <c r="A17" s="15" t="s">
        <v>46</v>
      </c>
      <c r="B17" s="27">
        <f>VLOOKUP($B$5,GEOMETRIA,HLOOKUP($A17,CNR!$A$1:$AX$2,2,FALSE),FALSE)</f>
        <v>1</v>
      </c>
      <c r="D17" s="2" t="s">
        <v>64</v>
      </c>
      <c r="E17" s="2" t="str">
        <f>STIMA!E17</f>
        <v>A.01.001</v>
      </c>
      <c r="F17" s="3" t="str">
        <f>IF(E17="","",VLOOKUP(E17,EPU,2,FALSE))</f>
        <v>SCAVO DI SBANCAMENTO IN MATERIE DI QUALSIASI NATURA</v>
      </c>
      <c r="G17" s="2" t="str">
        <f>STIMA!G17</f>
        <v>CORPO</v>
      </c>
      <c r="H17" s="2" t="str">
        <f>STIMA!H17</f>
        <v xml:space="preserve">MOVIMENTI DI MATERIE </v>
      </c>
      <c r="I17" s="48" t="s">
        <v>85</v>
      </c>
      <c r="J17" s="49"/>
      <c r="K17" s="50"/>
      <c r="L17" s="5">
        <f>L15+L16</f>
        <v>0</v>
      </c>
      <c r="M17" s="2" t="str">
        <f>IF(E17="","",VLOOKUP(E17,EPU,3,FALSE))</f>
        <v>MC</v>
      </c>
      <c r="N17" s="6">
        <f>IF(E17="","",VLOOKUP(E17,EPU,4,FALSE))</f>
        <v>3.65</v>
      </c>
      <c r="O17" s="7">
        <f t="shared" ref="O17:O35" si="5">L17*N17</f>
        <v>0</v>
      </c>
      <c r="P17" s="13">
        <f t="shared" ref="P17:P52" si="6">O17/$O$61</f>
        <v>0</v>
      </c>
    </row>
    <row r="18" spans="1:16" x14ac:dyDescent="0.25">
      <c r="A18" s="23" t="s">
        <v>84</v>
      </c>
      <c r="B18" s="27">
        <f>VLOOKUP($B$5,GEOMETRIA,HLOOKUP($A18,CNR!$A$1:$AX$2,2,FALSE),FALSE)</f>
        <v>3</v>
      </c>
      <c r="D18" s="2" t="s">
        <v>50</v>
      </c>
      <c r="E18" s="2" t="str">
        <f>STIMA!E18</f>
        <v>D.01.001</v>
      </c>
      <c r="F18" s="3" t="str">
        <f t="shared" si="0"/>
        <v>FONDAZIONE STRADALE IN MISTO GRANULARE STABILIZZATO</v>
      </c>
      <c r="G18" s="2" t="str">
        <f>STIMA!G18</f>
        <v>CORPO</v>
      </c>
      <c r="H18" s="2" t="str">
        <f>STIMA!H18</f>
        <v>SOVRASTRUTTURA</v>
      </c>
      <c r="I18" s="4">
        <f t="shared" ref="I18:I25" si="7">$B$7</f>
        <v>1</v>
      </c>
      <c r="J18" s="5">
        <f>IF(B47&gt;0,B6+B48,B6+2*B12+B15+B8*(2*(MAX(B27,B28))+2*B26+2*B25+2*B24+B23))</f>
        <v>21.58</v>
      </c>
      <c r="K18" s="5">
        <f>B23</f>
        <v>0.3</v>
      </c>
      <c r="L18" s="5">
        <f t="shared" ref="L18:L22" si="8">I18*J18*K18</f>
        <v>6.4739999999999993</v>
      </c>
      <c r="M18" s="2" t="str">
        <f t="shared" si="1"/>
        <v>MC</v>
      </c>
      <c r="N18" s="6">
        <f t="shared" si="2"/>
        <v>31.05</v>
      </c>
      <c r="O18" s="7">
        <f t="shared" si="5"/>
        <v>201.01769999999999</v>
      </c>
      <c r="P18" s="13">
        <f t="shared" si="6"/>
        <v>4.9597196631523267E-2</v>
      </c>
    </row>
    <row r="19" spans="1:16" x14ac:dyDescent="0.25">
      <c r="A19" s="23" t="s">
        <v>83</v>
      </c>
      <c r="B19" s="27">
        <f>VLOOKUP($B$5,GEOMETRIA,HLOOKUP($A19,CNR!$A$1:$AX$2,2,FALSE),FALSE)</f>
        <v>5</v>
      </c>
      <c r="D19" s="2" t="s">
        <v>51</v>
      </c>
      <c r="E19" s="2" t="str">
        <f>STIMA!E19</f>
        <v>D.01.003</v>
      </c>
      <c r="F19" s="3" t="str">
        <f t="shared" si="0"/>
        <v>FONDAZIONE STRADALE IN MISTO CEMENTATO</v>
      </c>
      <c r="G19" s="2" t="str">
        <f>STIMA!G19</f>
        <v>CORPO</v>
      </c>
      <c r="H19" s="2" t="str">
        <f>STIMA!H19</f>
        <v>SOVRASTRUTTURA</v>
      </c>
      <c r="I19" s="4">
        <f t="shared" si="7"/>
        <v>1</v>
      </c>
      <c r="J19" s="5">
        <f>IF(B47&gt;0,B6+B48,B6+B8*(2*(MAX(B27,B28))+2*B26+2*B25+B24))</f>
        <v>20.68</v>
      </c>
      <c r="K19" s="5">
        <f>B24</f>
        <v>0.15</v>
      </c>
      <c r="L19" s="5">
        <f t="shared" si="8"/>
        <v>3.1019999999999999</v>
      </c>
      <c r="M19" s="2" t="str">
        <f t="shared" si="1"/>
        <v>MC</v>
      </c>
      <c r="N19" s="6">
        <f t="shared" si="2"/>
        <v>47.63</v>
      </c>
      <c r="O19" s="7">
        <f t="shared" si="5"/>
        <v>147.74825999999999</v>
      </c>
      <c r="P19" s="13">
        <f t="shared" si="6"/>
        <v>3.6454001330158609E-2</v>
      </c>
    </row>
    <row r="20" spans="1:16" x14ac:dyDescent="0.25">
      <c r="A20" s="15" t="s">
        <v>47</v>
      </c>
      <c r="B20" s="27">
        <f>VLOOKUP($B$5,GEOMETRIA,HLOOKUP($A20,CNR!$A$1:$AX$2,2,FALSE),FALSE)</f>
        <v>1</v>
      </c>
      <c r="D20" s="2" t="s">
        <v>52</v>
      </c>
      <c r="E20" s="2" t="str">
        <f>STIMA!E20</f>
        <v>D.01.005.c</v>
      </c>
      <c r="F20" s="3" t="str">
        <f t="shared" si="0"/>
        <v>- Con bitume modificato soft per metro cubo reso e per uno spessore superiore a cm 10</v>
      </c>
      <c r="G20" s="2" t="str">
        <f>STIMA!G20</f>
        <v>CORPO</v>
      </c>
      <c r="H20" s="2" t="str">
        <f>STIMA!H20</f>
        <v>SOVRASTRUTTURA</v>
      </c>
      <c r="I20" s="4">
        <f t="shared" si="7"/>
        <v>1</v>
      </c>
      <c r="J20" s="5">
        <f>IF(B47&gt;0,B6+B48,B6+B8*(2*(MAX(B27,B28))+2*B26+B25))</f>
        <v>20.14</v>
      </c>
      <c r="K20" s="5">
        <f>B25</f>
        <v>0.12</v>
      </c>
      <c r="L20" s="5">
        <f t="shared" si="8"/>
        <v>2.4167999999999998</v>
      </c>
      <c r="M20" s="2" t="str">
        <f t="shared" si="1"/>
        <v>MC</v>
      </c>
      <c r="N20" s="6">
        <f t="shared" si="2"/>
        <v>138.33000000000001</v>
      </c>
      <c r="O20" s="7">
        <f t="shared" si="5"/>
        <v>334.315944</v>
      </c>
      <c r="P20" s="13">
        <f t="shared" si="6"/>
        <v>8.2485938360757891E-2</v>
      </c>
    </row>
    <row r="21" spans="1:16" x14ac:dyDescent="0.25">
      <c r="A21" s="15" t="s">
        <v>48</v>
      </c>
      <c r="B21" s="27">
        <f>VLOOKUP($B$5,GEOMETRIA,HLOOKUP($A21,CNR!$A$1:$AX$2,2,FALSE),FALSE)</f>
        <v>1</v>
      </c>
      <c r="D21" s="2" t="s">
        <v>53</v>
      </c>
      <c r="E21" s="2" t="str">
        <f>STIMA!E21</f>
        <v>D.01.017.e</v>
      </c>
      <c r="F21" s="3" t="str">
        <f t="shared" si="0"/>
        <v>- Con bitume modificato soft per metro cubo reso e per spessore superiore a cm 6</v>
      </c>
      <c r="G21" s="2" t="str">
        <f>STIMA!G21</f>
        <v>CORPO</v>
      </c>
      <c r="H21" s="2" t="str">
        <f>STIMA!H21</f>
        <v>SOVRASTRUTTURA</v>
      </c>
      <c r="I21" s="4">
        <f t="shared" si="7"/>
        <v>1</v>
      </c>
      <c r="J21" s="5">
        <f>IF(B47&gt;0,B6+B48,B6+B8*(2*(MAX(B27,B28))+B26))</f>
        <v>19.78</v>
      </c>
      <c r="K21" s="5">
        <f>B26</f>
        <v>0.06</v>
      </c>
      <c r="L21" s="5">
        <f t="shared" si="8"/>
        <v>1.1868000000000001</v>
      </c>
      <c r="M21" s="2" t="str">
        <f t="shared" si="1"/>
        <v>MC</v>
      </c>
      <c r="N21" s="6">
        <f t="shared" si="2"/>
        <v>152.34</v>
      </c>
      <c r="O21" s="7">
        <f t="shared" si="5"/>
        <v>180.79711200000003</v>
      </c>
      <c r="P21" s="13">
        <f t="shared" si="6"/>
        <v>4.4608160944412042E-2</v>
      </c>
    </row>
    <row r="22" spans="1:16" ht="15.75" thickBot="1" x14ac:dyDescent="0.3">
      <c r="A22" s="15" t="s">
        <v>49</v>
      </c>
      <c r="B22" s="27">
        <f>VLOOKUP($B$5,GEOMETRIA,HLOOKUP($A22,CNR!$A$1:$AX$2,2,FALSE),FALSE)</f>
        <v>1</v>
      </c>
      <c r="D22" s="2" t="s">
        <v>54</v>
      </c>
      <c r="E22" s="2" t="str">
        <f>STIMA!E22</f>
        <v>D.01.021.e</v>
      </c>
      <c r="F22" s="3" t="str">
        <f t="shared" si="0"/>
        <v>- Con bitume modificato hard per metro cubo reso e per spessore superiore a cm 3</v>
      </c>
      <c r="G22" s="2" t="str">
        <f>STIMA!G22</f>
        <v>CORPO</v>
      </c>
      <c r="H22" s="2" t="str">
        <f>STIMA!H22</f>
        <v>SOVRASTRUTTURA</v>
      </c>
      <c r="I22" s="4">
        <f t="shared" si="7"/>
        <v>1</v>
      </c>
      <c r="J22" s="5">
        <f>IF(B47&gt;0,B6+B48,B6+B8*B27)</f>
        <v>19.5</v>
      </c>
      <c r="K22" s="5">
        <f>B27</f>
        <v>0</v>
      </c>
      <c r="L22" s="5">
        <f t="shared" si="8"/>
        <v>0</v>
      </c>
      <c r="M22" s="2" t="str">
        <f t="shared" si="1"/>
        <v>MC</v>
      </c>
      <c r="N22" s="6">
        <f t="shared" si="2"/>
        <v>173.44</v>
      </c>
      <c r="O22" s="7">
        <f t="shared" si="5"/>
        <v>0</v>
      </c>
      <c r="P22" s="13">
        <f t="shared" si="6"/>
        <v>0</v>
      </c>
    </row>
    <row r="23" spans="1:16" x14ac:dyDescent="0.25">
      <c r="A23" s="76" t="s">
        <v>50</v>
      </c>
      <c r="B23" s="52">
        <f>VLOOKUP($B$5,GEOMETRIA,HLOOKUP($A23,CNR!$A$1:$AX$2,2,FALSE),FALSE)</f>
        <v>0.3</v>
      </c>
      <c r="D23" s="2" t="s">
        <v>55</v>
      </c>
      <c r="E23" s="2" t="str">
        <f>STIMA!E23</f>
        <v>D.01.036.a</v>
      </c>
      <c r="F23" s="3" t="str">
        <f t="shared" si="0"/>
        <v>- Con bitume modificato hard per uno spessore di cm 4</v>
      </c>
      <c r="G23" s="2" t="str">
        <f>STIMA!G23</f>
        <v>CORPO</v>
      </c>
      <c r="H23" s="2" t="str">
        <f>STIMA!H23</f>
        <v>SOVRASTRUTTURA</v>
      </c>
      <c r="I23" s="4">
        <f t="shared" si="7"/>
        <v>1</v>
      </c>
      <c r="J23" s="5">
        <f>IF(B47&gt;0,B6+B48,B6+B8*B28)</f>
        <v>19.579999999999998</v>
      </c>
      <c r="K23" s="12"/>
      <c r="L23" s="5">
        <f>IF(B28&gt;0,I23*J23,0)</f>
        <v>19.579999999999998</v>
      </c>
      <c r="M23" s="2" t="str">
        <f t="shared" si="1"/>
        <v>MQ</v>
      </c>
      <c r="N23" s="6">
        <f t="shared" si="2"/>
        <v>9.7799999999999994</v>
      </c>
      <c r="O23" s="7">
        <f t="shared" si="5"/>
        <v>191.49239999999998</v>
      </c>
      <c r="P23" s="13">
        <f t="shared" si="6"/>
        <v>4.7247014647179356E-2</v>
      </c>
    </row>
    <row r="24" spans="1:16" x14ac:dyDescent="0.25">
      <c r="A24" s="77" t="s">
        <v>51</v>
      </c>
      <c r="B24" s="54">
        <f>VLOOKUP($B$5,GEOMETRIA,HLOOKUP($A24,CNR!$A$1:$AX$2,2,FALSE),FALSE)</f>
        <v>0.15</v>
      </c>
      <c r="D24" s="2" t="s">
        <v>59</v>
      </c>
      <c r="E24" s="2" t="str">
        <f>STIMA!E24</f>
        <v>D.01.043.a</v>
      </c>
      <c r="F24" s="3" t="str">
        <f t="shared" si="0"/>
        <v>- In emulsione bituminosa non modificata</v>
      </c>
      <c r="G24" s="2" t="str">
        <f>STIMA!G24</f>
        <v>CORPO</v>
      </c>
      <c r="H24" s="2" t="str">
        <f>STIMA!H24</f>
        <v>SOVRASTRUTTURA</v>
      </c>
      <c r="I24" s="4">
        <f t="shared" si="7"/>
        <v>1</v>
      </c>
      <c r="J24" s="5">
        <f>J23</f>
        <v>19.579999999999998</v>
      </c>
      <c r="K24" s="12"/>
      <c r="L24" s="5">
        <f>L23</f>
        <v>19.579999999999998</v>
      </c>
      <c r="M24" s="2" t="str">
        <f t="shared" si="1"/>
        <v>MQ</v>
      </c>
      <c r="N24" s="6">
        <f t="shared" si="2"/>
        <v>0.8</v>
      </c>
      <c r="O24" s="7">
        <f t="shared" si="5"/>
        <v>15.664</v>
      </c>
      <c r="P24" s="13">
        <f t="shared" si="6"/>
        <v>3.8647864742069006E-3</v>
      </c>
    </row>
    <row r="25" spans="1:16" x14ac:dyDescent="0.25">
      <c r="A25" s="77" t="s">
        <v>52</v>
      </c>
      <c r="B25" s="54">
        <f>VLOOKUP($B$5,GEOMETRIA,HLOOKUP($A25,CNR!$A$1:$AX$2,2,FALSE),FALSE)</f>
        <v>0.12</v>
      </c>
      <c r="D25" s="55" t="s">
        <v>87</v>
      </c>
      <c r="E25" s="2" t="str">
        <f>STIMA!E25</f>
        <v>A.02.004.b</v>
      </c>
      <c r="F25" s="3" t="str">
        <f t="shared" si="0"/>
        <v>- Dai depositi dell'amministrazione</v>
      </c>
      <c r="G25" s="2" t="str">
        <f>STIMA!G25</f>
        <v>CORPO</v>
      </c>
      <c r="H25" s="2" t="str">
        <f>STIMA!H25</f>
        <v xml:space="preserve">MOVIMENTI DI MATERIE </v>
      </c>
      <c r="I25" s="4">
        <f t="shared" si="7"/>
        <v>1</v>
      </c>
      <c r="J25" s="5">
        <f>IF(B47&gt;0,ABS(B3)/COS(ATAN(B16))+B10,IF(B3&gt;0,(2*(B3-B29)/COS(ATAN(B16))+((B29+B11)*(B10+(B29+B11)*B16/2)-B29*B29/2)*2/B30+B9*B29/B30+(IF(B3&gt;B19,2*B18,0))+IF(B13&gt;0,((3.14*(B13/2-B6-B15)^2*B3)/B7/B30),0)),((K15+B29-B30)+(K16-B30))*2*+B17+B9*B29/B30+IF(B29-B3&gt;B19,2*B18,0)+2*B10/B30))</f>
        <v>21.869101138497758</v>
      </c>
      <c r="K25" s="5">
        <f>B30</f>
        <v>0.3</v>
      </c>
      <c r="L25" s="5">
        <f>I25*J25*K25</f>
        <v>6.560730341549327</v>
      </c>
      <c r="M25" s="2" t="str">
        <f t="shared" si="1"/>
        <v>MC</v>
      </c>
      <c r="N25" s="6">
        <f t="shared" si="2"/>
        <v>4.17</v>
      </c>
      <c r="O25" s="7">
        <f t="shared" si="5"/>
        <v>27.358245524260692</v>
      </c>
      <c r="P25" s="13">
        <f t="shared" si="6"/>
        <v>6.7501134614526429E-3</v>
      </c>
    </row>
    <row r="26" spans="1:16" x14ac:dyDescent="0.25">
      <c r="A26" s="77" t="s">
        <v>53</v>
      </c>
      <c r="B26" s="54">
        <f>VLOOKUP($B$5,GEOMETRIA,HLOOKUP($A26,CNR!$A$1:$AX$2,2,FALSE),FALSE)</f>
        <v>0.06</v>
      </c>
      <c r="D26" s="2" t="s">
        <v>69</v>
      </c>
      <c r="E26" s="2" t="str">
        <f>STIMA!E26</f>
        <v>A.02.007.d</v>
      </c>
      <c r="F26" s="3" t="str">
        <f>IF(E26="","",VLOOKUP(E26,EPU,2,FALSE))</f>
        <v>- Compresa configurazione delle scarpate e profilatura dei cigli</v>
      </c>
      <c r="G26" s="2" t="str">
        <f>STIMA!G26</f>
        <v>CORPO</v>
      </c>
      <c r="H26" s="2" t="str">
        <f>STIMA!H26</f>
        <v xml:space="preserve">MOVIMENTI DI MATERIE </v>
      </c>
      <c r="I26" s="48" t="s">
        <v>85</v>
      </c>
      <c r="J26" s="49"/>
      <c r="K26" s="50"/>
      <c r="L26" s="5">
        <f>L25</f>
        <v>6.560730341549327</v>
      </c>
      <c r="M26" s="2" t="str">
        <f t="shared" si="1"/>
        <v>MC</v>
      </c>
      <c r="N26" s="6">
        <f t="shared" si="2"/>
        <v>0.87</v>
      </c>
      <c r="O26" s="7">
        <f t="shared" si="5"/>
        <v>5.7078353971479148</v>
      </c>
      <c r="P26" s="13">
        <f t="shared" si="6"/>
        <v>1.408297053108825E-3</v>
      </c>
    </row>
    <row r="27" spans="1:16" x14ac:dyDescent="0.25">
      <c r="A27" s="77" t="s">
        <v>54</v>
      </c>
      <c r="B27" s="54">
        <f>VLOOKUP($B$5,GEOMETRIA,HLOOKUP($A27,CNR!$A$1:$AX$2,2,FALSE),FALSE)</f>
        <v>0</v>
      </c>
      <c r="D27" s="55" t="s">
        <v>91</v>
      </c>
      <c r="E27" s="2" t="str">
        <f>STIMA!E27</f>
        <v>F.01.019.1.a</v>
      </c>
      <c r="F27" s="3" t="str">
        <f>IF(E27="","",VLOOKUP(E27,EPU,2,FALSE))</f>
        <v>- Con miscuglio di semi di prato</v>
      </c>
      <c r="G27" s="2" t="str">
        <f>STIMA!G27</f>
        <v>CORPO</v>
      </c>
      <c r="H27" s="2" t="str">
        <f>STIMA!H27</f>
        <v xml:space="preserve">MOVIMENTI DI MATERIE </v>
      </c>
      <c r="I27" s="4">
        <f>$B$7</f>
        <v>1</v>
      </c>
      <c r="J27" s="5">
        <f>IF(B47&gt;0,ABS(B3)/COS(ATAN(B16))+B10,IF(B3&gt;0,(2*(B3-B29)/COS(ATAN(B16))+((B29+B11)*(B10+(B29+B11)*B16/2)-B29*B29/2)*2/B30+B9*B29/B30+(IF(B3&gt;B19,2*B18,0))),((K15+B29-B30)+(K16-B30))*2*+B17+B9*B29/B30+IF(B29-B3&gt;B19,2*B18,0)+2*B10/B30))</f>
        <v>21.869101138497758</v>
      </c>
      <c r="K27" s="20"/>
      <c r="L27" s="5">
        <f t="shared" ref="L27:L34" si="9">I27*J27</f>
        <v>21.869101138497758</v>
      </c>
      <c r="M27" s="2" t="str">
        <f t="shared" si="1"/>
        <v>MQ</v>
      </c>
      <c r="N27" s="6">
        <f t="shared" si="2"/>
        <v>1.26</v>
      </c>
      <c r="O27" s="7">
        <f t="shared" si="5"/>
        <v>27.555067434507176</v>
      </c>
      <c r="P27" s="13">
        <f t="shared" si="6"/>
        <v>6.7986754288012242E-3</v>
      </c>
    </row>
    <row r="28" spans="1:16" ht="15.75" thickBot="1" x14ac:dyDescent="0.3">
      <c r="A28" s="77" t="s">
        <v>55</v>
      </c>
      <c r="B28" s="54">
        <f>VLOOKUP($B$5,GEOMETRIA,HLOOKUP($A28,CNR!$A$1:$AX$2,2,FALSE),FALSE)</f>
        <v>0.04</v>
      </c>
      <c r="D28" s="2" t="s">
        <v>61</v>
      </c>
      <c r="E28" s="2" t="str">
        <f>STIMA!E28</f>
        <v>E.05.010.a</v>
      </c>
      <c r="F28" s="3" t="str">
        <f t="shared" si="0"/>
        <v>- Recinzione stradale di sicurezza di H nominale 1.20 m</v>
      </c>
      <c r="G28" s="2" t="str">
        <f>STIMA!G28</f>
        <v>CORPO</v>
      </c>
      <c r="H28" s="2" t="str">
        <f>STIMA!H28</f>
        <v>LAVORI DIVERSI</v>
      </c>
      <c r="I28" s="4">
        <f>IF(B22&gt;0,$B$7,0)</f>
        <v>1</v>
      </c>
      <c r="J28" s="5">
        <v>2</v>
      </c>
      <c r="K28" s="22"/>
      <c r="L28" s="5">
        <f t="shared" si="9"/>
        <v>2</v>
      </c>
      <c r="M28" s="2" t="str">
        <f t="shared" si="1"/>
        <v>ML</v>
      </c>
      <c r="N28" s="6">
        <f t="shared" si="2"/>
        <v>29.86</v>
      </c>
      <c r="O28" s="7">
        <f t="shared" si="5"/>
        <v>59.72</v>
      </c>
      <c r="P28" s="13">
        <f t="shared" si="6"/>
        <v>1.4734745163408842E-2</v>
      </c>
    </row>
    <row r="29" spans="1:16" ht="15.75" thickBot="1" x14ac:dyDescent="0.3">
      <c r="A29" s="78" t="s">
        <v>21</v>
      </c>
      <c r="B29" s="19">
        <f>VLOOKUP($B$5,GEOMETRIA,HLOOKUP($A29,CNR!$A$1:$AX$2,2,FALSE),FALSE)</f>
        <v>0.66999999999999993</v>
      </c>
      <c r="D29" s="55" t="s">
        <v>92</v>
      </c>
      <c r="E29" s="2" t="str">
        <f>STIMA!E29</f>
        <v>G.02.002.a</v>
      </c>
      <c r="F29" s="3" t="str">
        <f t="shared" si="0"/>
        <v>- Bordo laterale</v>
      </c>
      <c r="G29" s="2" t="str">
        <f>STIMA!G29</f>
        <v>CORPO</v>
      </c>
      <c r="H29" s="2" t="str">
        <f>STIMA!H29</f>
        <v xml:space="preserve">BARRIERE DI SICUREZZA </v>
      </c>
      <c r="I29" s="4">
        <f>$B$7+2*B14*(B13/2-B6)</f>
        <v>1</v>
      </c>
      <c r="J29" s="5">
        <f>IF($B$3&lt;1.5,0,B37)</f>
        <v>0</v>
      </c>
      <c r="K29" s="22"/>
      <c r="L29" s="5">
        <f t="shared" si="9"/>
        <v>0</v>
      </c>
      <c r="M29" s="2" t="str">
        <f t="shared" si="1"/>
        <v>ML</v>
      </c>
      <c r="N29" s="6">
        <f t="shared" si="2"/>
        <v>58.29</v>
      </c>
      <c r="O29" s="7">
        <f t="shared" si="5"/>
        <v>0</v>
      </c>
      <c r="P29" s="13">
        <f t="shared" si="6"/>
        <v>0</v>
      </c>
    </row>
    <row r="30" spans="1:16" x14ac:dyDescent="0.25">
      <c r="A30" s="1" t="s">
        <v>86</v>
      </c>
      <c r="B30" s="27">
        <f>VLOOKUP($B$5,GEOMETRIA,HLOOKUP($A30,CNR!$A$1:$AX$2,2,FALSE),FALSE)</f>
        <v>0.3</v>
      </c>
      <c r="D30" s="55" t="s">
        <v>80</v>
      </c>
      <c r="E30" s="2" t="str">
        <f>STIMA!E30</f>
        <v>G.02.003.a</v>
      </c>
      <c r="F30" s="3" t="str">
        <f t="shared" si="0"/>
        <v>- Bordo laterale nastro e paletti o muretto</v>
      </c>
      <c r="G30" s="2" t="str">
        <f>STIMA!G30</f>
        <v>CORPO</v>
      </c>
      <c r="H30" s="2" t="str">
        <f>STIMA!H30</f>
        <v xml:space="preserve">BARRIERE DI SICUREZZA </v>
      </c>
      <c r="I30" s="4">
        <f>$B$7+2*B14*(B13/2-B6)</f>
        <v>1</v>
      </c>
      <c r="J30" s="5">
        <f>IF($B$3&lt;1.5,0,B38)</f>
        <v>0</v>
      </c>
      <c r="K30" s="22"/>
      <c r="L30" s="5">
        <f t="shared" si="9"/>
        <v>0</v>
      </c>
      <c r="M30" s="2" t="str">
        <f t="shared" si="1"/>
        <v>ML</v>
      </c>
      <c r="N30" s="6">
        <f t="shared" si="2"/>
        <v>100.61</v>
      </c>
      <c r="O30" s="7">
        <f t="shared" si="5"/>
        <v>0</v>
      </c>
      <c r="P30" s="13">
        <f t="shared" si="6"/>
        <v>0</v>
      </c>
    </row>
    <row r="31" spans="1:16" x14ac:dyDescent="0.25">
      <c r="A31" s="1" t="s">
        <v>56</v>
      </c>
      <c r="B31" s="27">
        <f>VLOOKUP($B$5,GEOMETRIA,HLOOKUP($A31,CNR!$A$1:$AX$2,2,FALSE),FALSE)</f>
        <v>0.3</v>
      </c>
      <c r="D31" s="55" t="s">
        <v>99</v>
      </c>
      <c r="E31" s="2" t="str">
        <f>STIMA!E31</f>
        <v>G.02.004.a</v>
      </c>
      <c r="F31" s="3" t="str">
        <f t="shared" si="0"/>
        <v>- Bordo laterale nastro e paletti</v>
      </c>
      <c r="G31" s="2" t="str">
        <f>STIMA!G31</f>
        <v>CORPO</v>
      </c>
      <c r="H31" s="2" t="str">
        <f>STIMA!H31</f>
        <v xml:space="preserve">BARRIERE DI SICUREZZA </v>
      </c>
      <c r="I31" s="4">
        <f>$B$7+2*B14*(B13/2-B6)</f>
        <v>1</v>
      </c>
      <c r="J31" s="5">
        <f>IF($B$3&lt;1.5,0,B39)</f>
        <v>2</v>
      </c>
      <c r="K31" s="22"/>
      <c r="L31" s="5">
        <f t="shared" si="9"/>
        <v>2</v>
      </c>
      <c r="M31" s="2" t="str">
        <f t="shared" si="1"/>
        <v>ML</v>
      </c>
      <c r="N31" s="6">
        <f t="shared" si="2"/>
        <v>143.21</v>
      </c>
      <c r="O31" s="7">
        <f t="shared" si="5"/>
        <v>286.42</v>
      </c>
      <c r="P31" s="13">
        <f t="shared" si="6"/>
        <v>7.0668548387534516E-2</v>
      </c>
    </row>
    <row r="32" spans="1:16" x14ac:dyDescent="0.25">
      <c r="A32" s="1" t="s">
        <v>57</v>
      </c>
      <c r="B32" s="27">
        <f>VLOOKUP($B$5,GEOMETRIA,HLOOKUP($A32,CNR!$A$1:$AX$2,2,FALSE),FALSE)</f>
        <v>0.5</v>
      </c>
      <c r="D32" s="55" t="s">
        <v>100</v>
      </c>
      <c r="E32" s="2" t="str">
        <f>STIMA!E32</f>
        <v>G.02.005.b</v>
      </c>
      <c r="F32" s="3" t="str">
        <f t="shared" si="0"/>
        <v>- Bordo ponte nastro e paletti</v>
      </c>
      <c r="G32" s="2" t="str">
        <f>STIMA!G32</f>
        <v>CORPO</v>
      </c>
      <c r="H32" s="2" t="str">
        <f>STIMA!H32</f>
        <v xml:space="preserve">BARRIERE DI SICUREZZA </v>
      </c>
      <c r="I32" s="4">
        <f>$B$7+2*B14*(B13/2-B6)</f>
        <v>1</v>
      </c>
      <c r="J32" s="5">
        <f>IF($B$3&lt;1.5,0,B40)</f>
        <v>0</v>
      </c>
      <c r="K32" s="22"/>
      <c r="L32" s="5">
        <f t="shared" si="9"/>
        <v>0</v>
      </c>
      <c r="M32" s="2" t="str">
        <f t="shared" si="1"/>
        <v>ML</v>
      </c>
      <c r="N32" s="6">
        <f t="shared" si="2"/>
        <v>247.55</v>
      </c>
      <c r="O32" s="7">
        <f t="shared" si="5"/>
        <v>0</v>
      </c>
      <c r="P32" s="13">
        <f t="shared" si="6"/>
        <v>0</v>
      </c>
    </row>
    <row r="33" spans="1:17" x14ac:dyDescent="0.25">
      <c r="A33" s="1" t="s">
        <v>58</v>
      </c>
      <c r="B33" s="27">
        <f>VLOOKUP($B$5,GEOMETRIA,HLOOKUP($A33,CNR!$A$1:$AX$2,2,FALSE),FALSE)</f>
        <v>1</v>
      </c>
      <c r="D33" s="55" t="s">
        <v>101</v>
      </c>
      <c r="E33" s="2" t="str">
        <f>STIMA!E33</f>
        <v>G.02.005.a</v>
      </c>
      <c r="F33" s="3" t="str">
        <f t="shared" si="0"/>
        <v>- Spartitraffico monofilare</v>
      </c>
      <c r="G33" s="2" t="str">
        <f>STIMA!G33</f>
        <v>CORPO</v>
      </c>
      <c r="H33" s="2" t="str">
        <f>STIMA!H33</f>
        <v xml:space="preserve">BARRIERE DI SICUREZZA </v>
      </c>
      <c r="I33" s="4">
        <f>$B$7</f>
        <v>1</v>
      </c>
      <c r="J33" s="5">
        <f t="shared" ref="J33:J38" si="10">B41</f>
        <v>0</v>
      </c>
      <c r="K33" s="22"/>
      <c r="L33" s="5">
        <f t="shared" si="9"/>
        <v>0</v>
      </c>
      <c r="M33" s="2" t="str">
        <f t="shared" si="1"/>
        <v>ML</v>
      </c>
      <c r="N33" s="6">
        <f t="shared" si="2"/>
        <v>184.14</v>
      </c>
      <c r="O33" s="7">
        <f t="shared" si="5"/>
        <v>0</v>
      </c>
      <c r="P33" s="13">
        <f t="shared" si="6"/>
        <v>0</v>
      </c>
    </row>
    <row r="34" spans="1:17" x14ac:dyDescent="0.25">
      <c r="A34" s="1" t="s">
        <v>93</v>
      </c>
      <c r="B34" s="27">
        <f>VLOOKUP($B$5,GEOMETRIA,HLOOKUP($A34,CNR!$A$1:$AX$2,2,FALSE),FALSE)</f>
        <v>1</v>
      </c>
      <c r="D34" s="55" t="s">
        <v>103</v>
      </c>
      <c r="E34" s="2" t="str">
        <f>STIMA!E34</f>
        <v>G.02.015</v>
      </c>
      <c r="F34" s="3" t="str">
        <f t="shared" si="0"/>
        <v>MURETTO DEVIATORE RIGIDO REDIRETTIVO</v>
      </c>
      <c r="G34" s="2" t="str">
        <f>STIMA!G34</f>
        <v>CORPO</v>
      </c>
      <c r="H34" s="2" t="str">
        <f>STIMA!H34</f>
        <v xml:space="preserve">BARRIERE DI SICUREZZA </v>
      </c>
      <c r="I34" s="4">
        <f>$B$7</f>
        <v>1</v>
      </c>
      <c r="J34" s="5">
        <f t="shared" si="10"/>
        <v>1</v>
      </c>
      <c r="K34" s="22"/>
      <c r="L34" s="5">
        <f t="shared" si="9"/>
        <v>1</v>
      </c>
      <c r="M34" s="2" t="str">
        <f t="shared" si="1"/>
        <v>ML</v>
      </c>
      <c r="N34" s="6">
        <f t="shared" si="2"/>
        <v>104.41</v>
      </c>
      <c r="O34" s="7">
        <f t="shared" si="5"/>
        <v>104.41</v>
      </c>
      <c r="P34" s="13">
        <f t="shared" si="6"/>
        <v>2.576113098646211E-2</v>
      </c>
    </row>
    <row r="35" spans="1:17" x14ac:dyDescent="0.25">
      <c r="A35" s="1" t="s">
        <v>70</v>
      </c>
      <c r="B35" s="27">
        <f>VLOOKUP($B$5,GEOMETRIA,HLOOKUP($A35,CNR!$A$1:$AX$2,2,FALSE),FALSE)</f>
        <v>1</v>
      </c>
      <c r="D35" s="55" t="s">
        <v>111</v>
      </c>
      <c r="E35" s="2" t="str">
        <f>STIMA!E35</f>
        <v>G.01.075</v>
      </c>
      <c r="F35" s="3" t="str">
        <f t="shared" si="0"/>
        <v>FORNITURA E POSA IN OPERA DI PARAPETTO SERIE PESANTE CON TUBI PASSANTI E PANNELLI MODULARI</v>
      </c>
      <c r="G35" s="2">
        <f>STIMA!G35</f>
        <v>0</v>
      </c>
      <c r="H35" s="2" t="str">
        <f>STIMA!H35</f>
        <v>LAVORI DIVERSI</v>
      </c>
      <c r="I35" s="4">
        <f>IF(B3&gt;0,$B$7,0)</f>
        <v>1</v>
      </c>
      <c r="J35" s="5">
        <f t="shared" si="10"/>
        <v>0</v>
      </c>
      <c r="K35" s="22"/>
      <c r="L35" s="5">
        <f>I35*J35</f>
        <v>0</v>
      </c>
      <c r="M35" s="2" t="str">
        <f t="shared" si="1"/>
        <v>ML</v>
      </c>
      <c r="N35" s="6">
        <f t="shared" si="2"/>
        <v>121.81</v>
      </c>
      <c r="O35" s="7">
        <f t="shared" si="5"/>
        <v>0</v>
      </c>
      <c r="P35" s="13">
        <f t="shared" si="6"/>
        <v>0</v>
      </c>
    </row>
    <row r="36" spans="1:17" x14ac:dyDescent="0.25">
      <c r="A36" s="1" t="s">
        <v>82</v>
      </c>
      <c r="B36" s="27">
        <f>VLOOKUP($B$5,GEOMETRIA,HLOOKUP($A36,CNR!$A$1:$AX$2,2,FALSE),FALSE)</f>
        <v>25</v>
      </c>
      <c r="D36" s="55" t="s">
        <v>98</v>
      </c>
      <c r="E36" s="2" t="str">
        <f>STIMA!E36</f>
        <v>H.01.003.a</v>
      </c>
      <c r="F36" s="3" t="str">
        <f t="shared" si="0"/>
        <v>- Per strisce continue e discontinue da centimetri 12</v>
      </c>
      <c r="G36" s="2" t="str">
        <f>STIMA!G36</f>
        <v>CORPO</v>
      </c>
      <c r="H36" s="2" t="str">
        <f>STIMA!H36</f>
        <v xml:space="preserve">SEGNALETICA ORIZZONTALE </v>
      </c>
      <c r="I36" s="4">
        <f>$B$7</f>
        <v>1</v>
      </c>
      <c r="J36" s="5">
        <f t="shared" si="10"/>
        <v>0</v>
      </c>
      <c r="K36" s="22"/>
      <c r="L36" s="5">
        <f>I36*J36</f>
        <v>0</v>
      </c>
      <c r="M36" s="2" t="str">
        <f t="shared" si="1"/>
        <v>ML</v>
      </c>
      <c r="N36" s="6">
        <f t="shared" si="2"/>
        <v>0.5</v>
      </c>
      <c r="O36" s="7">
        <f t="shared" ref="O36:O47" si="11">L36*N36</f>
        <v>0</v>
      </c>
      <c r="P36" s="13">
        <f t="shared" si="6"/>
        <v>0</v>
      </c>
    </row>
    <row r="37" spans="1:17" x14ac:dyDescent="0.25">
      <c r="A37" s="23" t="s">
        <v>92</v>
      </c>
      <c r="B37" s="27">
        <f>VLOOKUP($B$5,GEOMETRIA,HLOOKUP($A37,CNR!$A$1:$AX$2,2,FALSE),FALSE)</f>
        <v>0</v>
      </c>
      <c r="D37" s="2" t="s">
        <v>66</v>
      </c>
      <c r="E37" s="2" t="str">
        <f>STIMA!E37</f>
        <v>H.01.003.b</v>
      </c>
      <c r="F37" s="3" t="str">
        <f t="shared" si="0"/>
        <v>- Per strisce continue e discontinue da centimetri 15</v>
      </c>
      <c r="G37" s="2" t="str">
        <f>STIMA!G37</f>
        <v>CORPO</v>
      </c>
      <c r="H37" s="2" t="str">
        <f>STIMA!H37</f>
        <v xml:space="preserve">SEGNALETICA ORIZZONTALE </v>
      </c>
      <c r="I37" s="4">
        <f>$B$7</f>
        <v>1</v>
      </c>
      <c r="J37" s="5">
        <f t="shared" si="10"/>
        <v>2</v>
      </c>
      <c r="K37" s="22"/>
      <c r="L37" s="5">
        <f>I37*J37</f>
        <v>2</v>
      </c>
      <c r="M37" s="2" t="str">
        <f t="shared" si="1"/>
        <v>ML</v>
      </c>
      <c r="N37" s="6">
        <f t="shared" si="2"/>
        <v>0.55000000000000004</v>
      </c>
      <c r="O37" s="7">
        <f t="shared" si="11"/>
        <v>1.1000000000000001</v>
      </c>
      <c r="P37" s="13">
        <f t="shared" si="6"/>
        <v>2.7140354453700146E-4</v>
      </c>
    </row>
    <row r="38" spans="1:17" x14ac:dyDescent="0.25">
      <c r="A38" s="23" t="s">
        <v>80</v>
      </c>
      <c r="B38" s="27">
        <f>VLOOKUP($B$5,GEOMETRIA,HLOOKUP($A38,CNR!$A$1:$AX$2,2,FALSE),FALSE)</f>
        <v>0</v>
      </c>
      <c r="D38" s="2" t="s">
        <v>65</v>
      </c>
      <c r="E38" s="2" t="str">
        <f>STIMA!E38</f>
        <v>H.01.003.c</v>
      </c>
      <c r="F38" s="3" t="str">
        <f t="shared" si="0"/>
        <v>- Per strisce continue e discontinue da centimetri 25</v>
      </c>
      <c r="G38" s="2" t="str">
        <f>STIMA!G38</f>
        <v>CORPO</v>
      </c>
      <c r="H38" s="2" t="str">
        <f>STIMA!H38</f>
        <v xml:space="preserve">SEGNALETICA ORIZZONTALE </v>
      </c>
      <c r="I38" s="4">
        <f>$B$7</f>
        <v>1</v>
      </c>
      <c r="J38" s="5">
        <f t="shared" si="10"/>
        <v>4</v>
      </c>
      <c r="K38" s="22"/>
      <c r="L38" s="5">
        <f>I38*J38</f>
        <v>4</v>
      </c>
      <c r="M38" s="2" t="str">
        <f t="shared" si="1"/>
        <v>ML</v>
      </c>
      <c r="N38" s="6">
        <f t="shared" si="2"/>
        <v>0.71</v>
      </c>
      <c r="O38" s="7">
        <f t="shared" si="11"/>
        <v>2.84</v>
      </c>
      <c r="P38" s="13">
        <f t="shared" si="6"/>
        <v>7.0071460589553097E-4</v>
      </c>
    </row>
    <row r="39" spans="1:17" x14ac:dyDescent="0.25">
      <c r="A39" s="23" t="s">
        <v>99</v>
      </c>
      <c r="B39" s="27">
        <f>VLOOKUP($B$5,GEOMETRIA,HLOOKUP($A39,CNR!$A$1:$AX$2,2,FALSE),FALSE)</f>
        <v>2</v>
      </c>
      <c r="D39" s="2" t="s">
        <v>62</v>
      </c>
      <c r="E39" s="2" t="str">
        <f>STIMA!E39</f>
        <v>I.02.001.a</v>
      </c>
      <c r="F39" s="3" t="str">
        <f t="shared" si="0"/>
        <v>- Di cm 50X50X20</v>
      </c>
      <c r="G39" s="2" t="str">
        <f>STIMA!G39</f>
        <v>CORPO</v>
      </c>
      <c r="H39" s="2" t="str">
        <f>STIMA!H39</f>
        <v>LAVORI DIVERSI</v>
      </c>
      <c r="I39" s="4">
        <f>$B$7</f>
        <v>1</v>
      </c>
      <c r="J39" s="5">
        <f>IF(AND(B36&gt;0,B3&gt;0),((B3+B11)/COS(ATAN(B16))*2+(IF(B3&gt;B19,2*B18,0))+2*B10+2*B20)/B36,0)</f>
        <v>0.62708835815753472</v>
      </c>
      <c r="K39" s="22"/>
      <c r="L39" s="5">
        <f>I39*J39</f>
        <v>0.62708835815753472</v>
      </c>
      <c r="M39" s="2" t="str">
        <f t="shared" si="1"/>
        <v>ML</v>
      </c>
      <c r="N39" s="6">
        <f t="shared" si="2"/>
        <v>19.73</v>
      </c>
      <c r="O39" s="7">
        <f t="shared" si="11"/>
        <v>12.372453306448159</v>
      </c>
      <c r="P39" s="13">
        <f t="shared" si="6"/>
        <v>3.0526615290805219E-3</v>
      </c>
    </row>
    <row r="40" spans="1:17" x14ac:dyDescent="0.25">
      <c r="A40" s="23" t="s">
        <v>100</v>
      </c>
      <c r="B40" s="27">
        <f>VLOOKUP($B$5,GEOMETRIA,HLOOKUP($A40,CNR!$A$1:$AX$2,2,FALSE),FALSE)</f>
        <v>0</v>
      </c>
      <c r="D40" s="55" t="s">
        <v>112</v>
      </c>
      <c r="E40" s="2" t="str">
        <f>STIMA!E40</f>
        <v>E.02.010.a</v>
      </c>
      <c r="F40" s="3" t="str">
        <f t="shared" si="0"/>
        <v>- Sezione di cm 15 x 25</v>
      </c>
      <c r="G40" s="2" t="str">
        <f>STIMA!G40</f>
        <v>CORPO</v>
      </c>
      <c r="H40" s="2" t="str">
        <f>STIMA!H40</f>
        <v>LAVORI DIVERSI</v>
      </c>
      <c r="I40" s="4">
        <f>IF(B13&gt;0,(B13/2-B6)*6.28+B14*2*B13/2,0)</f>
        <v>0</v>
      </c>
      <c r="J40" s="5"/>
      <c r="K40" s="22"/>
      <c r="L40" s="5">
        <f>I40</f>
        <v>0</v>
      </c>
      <c r="M40" s="2" t="str">
        <f t="shared" si="1"/>
        <v>ML</v>
      </c>
      <c r="N40" s="6">
        <f t="shared" si="2"/>
        <v>16.28</v>
      </c>
      <c r="O40" s="7">
        <f t="shared" si="11"/>
        <v>0</v>
      </c>
      <c r="P40" s="13">
        <f t="shared" si="6"/>
        <v>0</v>
      </c>
      <c r="Q40" s="57"/>
    </row>
    <row r="41" spans="1:17" x14ac:dyDescent="0.25">
      <c r="A41" s="23" t="s">
        <v>101</v>
      </c>
      <c r="B41" s="27">
        <f>VLOOKUP($B$5,GEOMETRIA,HLOOKUP($A41,CNR!$A$1:$AX$2,2,FALSE),FALSE)</f>
        <v>0</v>
      </c>
      <c r="D41" s="58" t="s">
        <v>107</v>
      </c>
      <c r="E41" s="2" t="str">
        <f>STIMA!E41</f>
        <v>E.02.035.b</v>
      </c>
      <c r="F41" s="3" t="str">
        <f t="shared" si="0"/>
        <v>- In letto di sabbia e cemento, dimensioni 10x10x12 cm</v>
      </c>
      <c r="G41" s="2" t="str">
        <f>STIMA!G41</f>
        <v>CORPO</v>
      </c>
      <c r="H41" s="2" t="str">
        <f>STIMA!H41</f>
        <v>LAVORI DIVERSI</v>
      </c>
      <c r="I41" s="4">
        <f>IF(B13&gt;0,(B13/2-B6-B15/2)*6.28,0)</f>
        <v>0</v>
      </c>
      <c r="J41" s="5">
        <f>IF(B13&gt;0,B15,0)</f>
        <v>0</v>
      </c>
      <c r="K41" s="22"/>
      <c r="L41" s="5">
        <f>I41*J41</f>
        <v>0</v>
      </c>
      <c r="M41" s="2" t="str">
        <f t="shared" si="1"/>
        <v>MQ</v>
      </c>
      <c r="N41" s="6">
        <f t="shared" si="2"/>
        <v>93.51</v>
      </c>
      <c r="O41" s="7">
        <f t="shared" si="11"/>
        <v>0</v>
      </c>
      <c r="P41" s="13">
        <f t="shared" si="6"/>
        <v>0</v>
      </c>
      <c r="Q41" s="57"/>
    </row>
    <row r="42" spans="1:17" x14ac:dyDescent="0.25">
      <c r="A42" s="23" t="s">
        <v>103</v>
      </c>
      <c r="B42" s="27">
        <f>VLOOKUP($B$5,GEOMETRIA,HLOOKUP($A42,CNR!$A$1:$AX$2,2,FALSE),FALSE)</f>
        <v>1</v>
      </c>
      <c r="D42" s="59" t="s">
        <v>63</v>
      </c>
      <c r="E42" s="2" t="str">
        <f>STIMA!E42</f>
        <v>E.02.025.a</v>
      </c>
      <c r="F42" s="3" t="str">
        <f t="shared" si="0"/>
        <v>- Dimensioni 30/35 x 50 x 200 cm</v>
      </c>
      <c r="G42" s="2" t="str">
        <f>STIMA!G42</f>
        <v>CORPO</v>
      </c>
      <c r="H42" s="2" t="str">
        <f>STIMA!H42</f>
        <v>LAVORI DIVERSI</v>
      </c>
      <c r="I42" s="4">
        <f>$B$7</f>
        <v>1</v>
      </c>
      <c r="J42" s="5">
        <f>IF(B3&gt;0,0,2)</f>
        <v>0</v>
      </c>
      <c r="K42" s="22"/>
      <c r="L42" s="5">
        <f>I42*J42</f>
        <v>0</v>
      </c>
      <c r="M42" s="2" t="str">
        <f t="shared" si="1"/>
        <v>ML</v>
      </c>
      <c r="N42" s="6">
        <f t="shared" si="2"/>
        <v>60.72</v>
      </c>
      <c r="O42" s="7">
        <f t="shared" si="11"/>
        <v>0</v>
      </c>
      <c r="P42" s="13">
        <f t="shared" si="6"/>
        <v>0</v>
      </c>
      <c r="Q42" s="57"/>
    </row>
    <row r="43" spans="1:17" x14ac:dyDescent="0.25">
      <c r="A43" s="23" t="s">
        <v>111</v>
      </c>
      <c r="B43" s="27">
        <f>VLOOKUP($B$5,GEOMETRIA,HLOOKUP($A43,CNR!$A$1:$AX$2,2,FALSE),FALSE)</f>
        <v>0</v>
      </c>
      <c r="D43" s="58" t="s">
        <v>106</v>
      </c>
      <c r="E43" s="2" t="str">
        <f>STIMA!E43</f>
        <v>E.02.020.b</v>
      </c>
      <c r="F43" s="3" t="str">
        <f t="shared" si="0"/>
        <v>- a sezione trapezoidale, dimensioni 50X40X25h</v>
      </c>
      <c r="G43" s="2" t="str">
        <f>STIMA!G43</f>
        <v>CORPO</v>
      </c>
      <c r="H43" s="2" t="str">
        <f>STIMA!H43</f>
        <v>LAVORI DIVERSI</v>
      </c>
      <c r="I43" s="4">
        <f>IF(B12&gt;0,$B$7,0)</f>
        <v>0</v>
      </c>
      <c r="J43" s="5">
        <f>IF(B12&gt;0,2,0)</f>
        <v>0</v>
      </c>
      <c r="K43" s="22"/>
      <c r="L43" s="5">
        <f>I43*J43</f>
        <v>0</v>
      </c>
      <c r="M43" s="2" t="str">
        <f t="shared" si="1"/>
        <v>ML</v>
      </c>
      <c r="N43" s="6">
        <f t="shared" si="2"/>
        <v>43.25</v>
      </c>
      <c r="O43" s="7">
        <f t="shared" si="11"/>
        <v>0</v>
      </c>
      <c r="P43" s="13">
        <f t="shared" si="6"/>
        <v>0</v>
      </c>
    </row>
    <row r="44" spans="1:17" x14ac:dyDescent="0.25">
      <c r="A44" s="23" t="s">
        <v>98</v>
      </c>
      <c r="B44" s="27">
        <f>VLOOKUP($B$5,GEOMETRIA,HLOOKUP($A44,CNR!$A$1:$AX$2,2,FALSE),FALSE)</f>
        <v>0</v>
      </c>
      <c r="D44" s="58" t="s">
        <v>113</v>
      </c>
      <c r="E44" s="2" t="str">
        <f>STIMA!E44</f>
        <v>B.03.035.b</v>
      </c>
      <c r="F44" s="3" t="str">
        <f t="shared" si="0"/>
        <v>- Classe di resistenza C28/35 (RCK&gt;=35 N/mmq)</v>
      </c>
      <c r="G44" s="2" t="str">
        <f>STIMA!G44</f>
        <v>CORPO</v>
      </c>
      <c r="H44" s="2" t="str">
        <f>STIMA!H44</f>
        <v>OPERE IN CLS (ESCLUSE FONDAZIONI INDIRETTE)</v>
      </c>
      <c r="I44" s="4">
        <f>IF(B12&gt;0,$B$7,0)</f>
        <v>0</v>
      </c>
      <c r="J44" s="5">
        <f>B12</f>
        <v>0</v>
      </c>
      <c r="K44" s="60">
        <f>IF(B12&gt;0,0.3,0)</f>
        <v>0</v>
      </c>
      <c r="L44" s="5">
        <f>I44*J44*K44</f>
        <v>0</v>
      </c>
      <c r="M44" s="2" t="str">
        <f t="shared" si="1"/>
        <v>MC</v>
      </c>
      <c r="N44" s="6">
        <f t="shared" si="2"/>
        <v>130.61000000000001</v>
      </c>
      <c r="O44" s="7">
        <f t="shared" si="11"/>
        <v>0</v>
      </c>
      <c r="P44" s="13">
        <f t="shared" si="6"/>
        <v>0</v>
      </c>
    </row>
    <row r="45" spans="1:17" x14ac:dyDescent="0.25">
      <c r="A45" s="23" t="s">
        <v>66</v>
      </c>
      <c r="B45" s="27">
        <f>VLOOKUP($B$5,GEOMETRIA,HLOOKUP($A45,CNR!$A$1:$AX$2,2,FALSE),FALSE)</f>
        <v>2</v>
      </c>
      <c r="D45" s="58" t="s">
        <v>114</v>
      </c>
      <c r="E45" s="2" t="str">
        <f>STIMA!E45</f>
        <v>B.05.030</v>
      </c>
      <c r="F45" s="3" t="str">
        <f t="shared" si="0"/>
        <v>ACCIAI E STRUTTURE IN ACCIAIO - IN BARRE TONDE B450C BARRE AD ADERENZA MIGLIORATA</v>
      </c>
      <c r="G45" s="2" t="str">
        <f>STIMA!G45</f>
        <v>CORPO</v>
      </c>
      <c r="H45" s="2" t="str">
        <f>STIMA!H45</f>
        <v>OPERE IN CLS (ESCLUSE FONDAZIONI INDIRETTE)</v>
      </c>
      <c r="I45" s="48" t="s">
        <v>85</v>
      </c>
      <c r="J45" s="50"/>
      <c r="K45" s="60">
        <f>IF(B12&gt;0,50,0)</f>
        <v>0</v>
      </c>
      <c r="L45" s="5">
        <f>L44*K45</f>
        <v>0</v>
      </c>
      <c r="M45" s="2" t="str">
        <f t="shared" si="1"/>
        <v>kG</v>
      </c>
      <c r="N45" s="6">
        <f t="shared" si="2"/>
        <v>1.26</v>
      </c>
      <c r="O45" s="7">
        <f t="shared" si="11"/>
        <v>0</v>
      </c>
      <c r="P45" s="13">
        <f t="shared" si="6"/>
        <v>0</v>
      </c>
    </row>
    <row r="46" spans="1:17" x14ac:dyDescent="0.25">
      <c r="A46" s="26" t="s">
        <v>65</v>
      </c>
      <c r="B46" s="27">
        <f>VLOOKUP($B$5,GEOMETRIA,HLOOKUP($A46,CNR!$A$1:$AX$2,2,FALSE),FALSE)</f>
        <v>4</v>
      </c>
      <c r="D46" s="58" t="s">
        <v>115</v>
      </c>
      <c r="E46" s="2" t="str">
        <f>STIMA!E46</f>
        <v>B.04.001</v>
      </c>
      <c r="F46" s="3" t="str">
        <f t="shared" si="0"/>
        <v>CASSEFORME PIANE ORIZZONTALI O VERTICALI PER CONGLOMERATI CEMENTIZI</v>
      </c>
      <c r="G46" s="2" t="str">
        <f>STIMA!G46</f>
        <v>CORPO</v>
      </c>
      <c r="H46" s="2" t="str">
        <f>STIMA!H46</f>
        <v>OPERE IN CLS (ESCLUSE FONDAZIONI INDIRETTE)</v>
      </c>
      <c r="I46" s="4">
        <f>IF(B12&gt;0,$B$7,0)</f>
        <v>0</v>
      </c>
      <c r="J46" s="5">
        <f>IF(B12&gt;0,2*0.3,0)</f>
        <v>0</v>
      </c>
      <c r="K46" s="22"/>
      <c r="L46" s="5">
        <f>I46*J46</f>
        <v>0</v>
      </c>
      <c r="M46" s="2" t="str">
        <f t="shared" si="1"/>
        <v>MQ</v>
      </c>
      <c r="N46" s="6">
        <f t="shared" si="2"/>
        <v>28.88</v>
      </c>
      <c r="O46" s="7">
        <f t="shared" si="11"/>
        <v>0</v>
      </c>
      <c r="P46" s="13">
        <f t="shared" si="6"/>
        <v>0</v>
      </c>
    </row>
    <row r="47" spans="1:17" x14ac:dyDescent="0.25">
      <c r="A47" s="1" t="s">
        <v>124</v>
      </c>
      <c r="B47" s="27">
        <f>VLOOKUP($B$5,GEOMETRIA,HLOOKUP($A47,CNR!$A$1:$AX$2,2,FALSE),FALSE)</f>
        <v>0</v>
      </c>
      <c r="D47" s="2" t="s">
        <v>70</v>
      </c>
      <c r="E47" s="2"/>
      <c r="F47" s="3" t="str">
        <f t="shared" si="0"/>
        <v/>
      </c>
      <c r="G47" s="2"/>
      <c r="H47" s="2"/>
      <c r="I47" s="4">
        <f>IF(B35=1,$B$7,0)</f>
        <v>1</v>
      </c>
      <c r="J47" s="5">
        <f>IF(B3&gt;0,(2*B10+B6+2*B12+B15+((B3+B11)*B16)*2+(IF(B3&gt;B19,2*B18,0))+2*B20+6*B21+2*B22+B9),B6+2*B10+2*B12+B15+(K15+K16)*2*B17+IF(B29-B3&gt;B19,2*B18,0)+2*B20+6*B21+2*B22+B9)</f>
        <v>43.8</v>
      </c>
      <c r="K47" s="12"/>
      <c r="L47" s="5">
        <f>I47*J47</f>
        <v>43.8</v>
      </c>
      <c r="M47" s="2" t="s">
        <v>35</v>
      </c>
      <c r="N47" s="6">
        <v>15</v>
      </c>
      <c r="O47" s="7">
        <f t="shared" si="11"/>
        <v>657</v>
      </c>
      <c r="P47" s="13">
        <f t="shared" si="6"/>
        <v>0.16210193523709995</v>
      </c>
    </row>
    <row r="48" spans="1:17" x14ac:dyDescent="0.25">
      <c r="A48" s="1" t="s">
        <v>150</v>
      </c>
      <c r="B48" s="27">
        <f>VLOOKUP($B$5,GEOMETRIA,HLOOKUP($A48,CNR!$A$1:$AX$2,2,FALSE),FALSE)</f>
        <v>0</v>
      </c>
      <c r="D48" s="58" t="s">
        <v>126</v>
      </c>
      <c r="E48" s="2" t="str">
        <f>STIMA!E48</f>
        <v>G.02.025.b</v>
      </c>
      <c r="F48" s="3" t="str">
        <f>IF(E48="","",VLOOKUP(E48,EPU,2,FALSE))</f>
        <v>- Laterale</v>
      </c>
      <c r="G48" s="2" t="str">
        <f>STIMA!G48</f>
        <v>CORPO</v>
      </c>
      <c r="H48" s="2" t="str">
        <f>STIMA!H48</f>
        <v xml:space="preserve">BARRIERE DI SICUREZZA </v>
      </c>
      <c r="I48" s="4">
        <f>IF(B49&gt;0,$B$7,0)</f>
        <v>0</v>
      </c>
      <c r="J48" s="5">
        <f>B47</f>
        <v>0</v>
      </c>
      <c r="K48" s="60"/>
      <c r="L48" s="5">
        <f>I48*J48</f>
        <v>0</v>
      </c>
      <c r="M48" s="2" t="str">
        <f>IF(E48="","",VLOOKUP(E48,EPU,3,FALSE))</f>
        <v>ML</v>
      </c>
      <c r="N48" s="6">
        <f>IF(E48="","",VLOOKUP(E48,EPU,4,FALSE))</f>
        <v>10.14</v>
      </c>
      <c r="O48" s="7">
        <f>L48*N48</f>
        <v>0</v>
      </c>
      <c r="P48" s="13">
        <f t="shared" si="6"/>
        <v>0</v>
      </c>
    </row>
    <row r="49" spans="1:16" x14ac:dyDescent="0.25">
      <c r="A49" s="1" t="s">
        <v>126</v>
      </c>
      <c r="B49" s="27">
        <f>VLOOKUP($B$5,GEOMETRIA,HLOOKUP($A49,CNR!$A$1:$AX$2,2,FALSE),FALSE)</f>
        <v>0</v>
      </c>
      <c r="D49" s="58" t="s">
        <v>125</v>
      </c>
      <c r="E49" s="2" t="str">
        <f>STIMA!E49</f>
        <v>A.02.001.e</v>
      </c>
      <c r="F49" s="3" t="str">
        <f>IF(E49="","",VLOOKUP(E49,EPU,2,FALSE))</f>
        <v>- Scarpate per ammorsamento nuovi rilevati</v>
      </c>
      <c r="G49" s="2" t="str">
        <f>STIMA!G49</f>
        <v>MISURA</v>
      </c>
      <c r="H49" s="2" t="str">
        <f>STIMA!H49</f>
        <v>BONIFICHE</v>
      </c>
      <c r="I49" s="4">
        <f>IF(B47&gt;0,$B$7,0)</f>
        <v>0</v>
      </c>
      <c r="J49" s="5">
        <f>IF(B47&gt;0,ABS(B3)/COS(ATAN(B16))*B47,0)</f>
        <v>0</v>
      </c>
      <c r="K49" s="60"/>
      <c r="L49" s="5">
        <f>I49*J49</f>
        <v>0</v>
      </c>
      <c r="M49" s="2" t="str">
        <f>IF(E49="","",VLOOKUP(E49,EPU,3,FALSE))</f>
        <v>MQ</v>
      </c>
      <c r="N49" s="6">
        <f>IF(E49="","",VLOOKUP(E49,EPU,4,FALSE))</f>
        <v>12.87</v>
      </c>
      <c r="O49" s="7">
        <f>L49*N49</f>
        <v>0</v>
      </c>
      <c r="P49" s="13">
        <f t="shared" si="6"/>
        <v>0</v>
      </c>
    </row>
    <row r="50" spans="1:16" x14ac:dyDescent="0.25">
      <c r="D50" s="58" t="s">
        <v>151</v>
      </c>
      <c r="E50" s="2" t="str">
        <f>STIMA!E50</f>
        <v>D.01.060</v>
      </c>
      <c r="F50" s="3" t="str">
        <f>IF(E50="","",VLOOKUP(E50,EPU,2,FALSE))</f>
        <v>TAGLIO DELLA PAVIMENTAZIONE IN CONGLOMERATO BITUMINOSO SU IMPALCATI</v>
      </c>
      <c r="G50" s="2" t="str">
        <f>STIMA!G50</f>
        <v>MISURA</v>
      </c>
      <c r="H50" s="2" t="str">
        <f>STIMA!H50</f>
        <v>DEMOLIZIONI</v>
      </c>
      <c r="I50" s="4">
        <f>IF(B47&gt;0,$B$7,0)</f>
        <v>0</v>
      </c>
      <c r="J50" s="5">
        <f>B47</f>
        <v>0</v>
      </c>
      <c r="K50" s="60"/>
      <c r="L50" s="5">
        <f>I50*J50</f>
        <v>0</v>
      </c>
      <c r="M50" s="2" t="str">
        <f>IF(E50="","",VLOOKUP(E50,EPU,3,FALSE))</f>
        <v>ML</v>
      </c>
      <c r="N50" s="6">
        <f>IF(E50="","",VLOOKUP(E50,EPU,4,FALSE))</f>
        <v>1.63</v>
      </c>
      <c r="O50" s="7">
        <f>L50*N50</f>
        <v>0</v>
      </c>
      <c r="P50" s="13">
        <f t="shared" si="6"/>
        <v>0</v>
      </c>
    </row>
    <row r="51" spans="1:16" x14ac:dyDescent="0.25">
      <c r="D51" s="58" t="s">
        <v>152</v>
      </c>
      <c r="E51" s="2" t="str">
        <f>STIMA!E51</f>
        <v>D.01.065</v>
      </c>
      <c r="F51" s="3" t="str">
        <f>IF(E51="","",VLOOKUP(E51,EPU,2,FALSE))</f>
        <v>SCARIFICA E/O DEMOLIZIONE PAVIMENTAZIONE SU IMPALCATI DI OPERE D'ARTE</v>
      </c>
      <c r="G51" s="2" t="str">
        <f>STIMA!G51</f>
        <v>MISURA</v>
      </c>
      <c r="H51" s="2" t="str">
        <f>STIMA!H51</f>
        <v>DEMOLIZIONI</v>
      </c>
      <c r="I51" s="4">
        <f>IF(B47&gt;0,$B$7,0)</f>
        <v>0</v>
      </c>
      <c r="J51" s="5">
        <f>B48*B47</f>
        <v>0</v>
      </c>
      <c r="K51" s="60">
        <f>B29*100</f>
        <v>67</v>
      </c>
      <c r="L51" s="5">
        <f>I51*J51*K51</f>
        <v>0</v>
      </c>
      <c r="M51" s="2" t="str">
        <f>IF(E51="","",VLOOKUP(E51,EPU,3,FALSE))</f>
        <v>MQxCM</v>
      </c>
      <c r="N51" s="6">
        <f>IF(E51="","",VLOOKUP(E51,EPU,4,FALSE))</f>
        <v>0.55000000000000004</v>
      </c>
      <c r="O51" s="7">
        <f>L51*N51</f>
        <v>0</v>
      </c>
      <c r="P51" s="13">
        <f t="shared" si="6"/>
        <v>0</v>
      </c>
    </row>
    <row r="52" spans="1:16" x14ac:dyDescent="0.25">
      <c r="D52" s="58" t="s">
        <v>153</v>
      </c>
      <c r="E52" s="2" t="str">
        <f>STIMA!E52</f>
        <v>D.01.052</v>
      </c>
      <c r="F52" s="3" t="str">
        <f>IF(E52="","",VLOOKUP(E52,EPU,2,FALSE))</f>
        <v>FRESATURA DI STRATI DI PAVIMENTAZIONE IN CONGLOMERATO BITUMINOSO</v>
      </c>
      <c r="G52" s="2" t="str">
        <f>STIMA!G52</f>
        <v>MISURA</v>
      </c>
      <c r="H52" s="2" t="str">
        <f>STIMA!H52</f>
        <v>DEMOLIZIONI</v>
      </c>
      <c r="I52" s="4">
        <f>IF(B47&gt;0,$B$7,0)</f>
        <v>0</v>
      </c>
      <c r="J52" s="5">
        <f>B48*B47</f>
        <v>0</v>
      </c>
      <c r="K52" s="60">
        <f>(MAX(B27:B28)+B26)*100</f>
        <v>10</v>
      </c>
      <c r="L52" s="5">
        <f>I52*J52*K52</f>
        <v>0</v>
      </c>
      <c r="M52" s="2" t="str">
        <f>IF(E52="","",VLOOKUP(E52,EPU,3,FALSE))</f>
        <v>MQxCM</v>
      </c>
      <c r="N52" s="6">
        <f>IF(E52="","",VLOOKUP(E52,EPU,4,FALSE))</f>
        <v>0.44</v>
      </c>
      <c r="O52" s="7">
        <f>L52*N52</f>
        <v>0</v>
      </c>
      <c r="P52" s="13">
        <f t="shared" si="6"/>
        <v>0</v>
      </c>
    </row>
    <row r="60" spans="1:16" ht="15.75" thickBot="1" x14ac:dyDescent="0.3"/>
    <row r="61" spans="1:16" ht="16.5" thickBot="1" x14ac:dyDescent="0.3">
      <c r="O61" s="61">
        <f>SUM(O2:O60)</f>
        <v>4053.005283613873</v>
      </c>
      <c r="P61" s="62">
        <f>SUM(P2:P48)</f>
        <v>1</v>
      </c>
    </row>
    <row r="62" spans="1:16" x14ac:dyDescent="0.25">
      <c r="P62" s="62">
        <f>MAX(P2:P47)</f>
        <v>0.26594353480146171</v>
      </c>
    </row>
    <row r="63" spans="1:16" x14ac:dyDescent="0.25">
      <c r="P63" s="63">
        <v>0.2</v>
      </c>
    </row>
    <row r="64" spans="1:16" x14ac:dyDescent="0.25">
      <c r="P64" s="63">
        <v>0.05</v>
      </c>
    </row>
    <row r="65533" spans="7:7" x14ac:dyDescent="0.25">
      <c r="G65533" s="64"/>
    </row>
  </sheetData>
  <dataValidations count="4">
    <dataValidation type="list" allowBlank="1" showInputMessage="1" showErrorMessage="1" sqref="B5">
      <formula1>TIPO</formula1>
    </dataValidation>
    <dataValidation type="list" allowBlank="1" showInputMessage="1" showErrorMessage="1" sqref="G65533:G65536 G2:G52">
      <formula1>CM</formula1>
    </dataValidation>
    <dataValidation type="list" allowBlank="1" showInputMessage="1" showErrorMessage="1" sqref="H2:H52">
      <formula1>CAT</formula1>
    </dataValidation>
    <dataValidation type="list" allowBlank="1" showInputMessage="1" showErrorMessage="1" sqref="E2:E52">
      <formula1>CODICE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5533"/>
  <sheetViews>
    <sheetView zoomScale="90" zoomScaleNormal="90" workbookViewId="0">
      <pane ySplit="1" topLeftCell="A2" activePane="bottomLeft" state="frozen"/>
      <selection activeCell="G47" sqref="G47:H47"/>
      <selection pane="bottomLeft" activeCell="O34" sqref="O34:O35"/>
    </sheetView>
  </sheetViews>
  <sheetFormatPr defaultRowHeight="15" x14ac:dyDescent="0.25"/>
  <cols>
    <col min="1" max="1" width="23.5703125" style="1" customWidth="1"/>
    <col min="2" max="2" width="16.28515625" style="1" customWidth="1"/>
    <col min="3" max="3" width="3" style="1" customWidth="1"/>
    <col min="4" max="4" width="26" style="1" customWidth="1"/>
    <col min="5" max="5" width="12.140625" style="1" customWidth="1"/>
    <col min="6" max="7" width="2.5703125" style="1" customWidth="1"/>
    <col min="8" max="8" width="2" style="1" customWidth="1"/>
    <col min="9" max="9" width="6.7109375" style="1" customWidth="1"/>
    <col min="10" max="10" width="7.5703125" style="1" customWidth="1"/>
    <col min="11" max="11" width="6" style="1" customWidth="1"/>
    <col min="12" max="12" width="11" style="1" customWidth="1"/>
    <col min="13" max="13" width="9.140625" style="1" customWidth="1"/>
    <col min="14" max="14" width="10" style="1" customWidth="1"/>
    <col min="15" max="15" width="17.5703125" style="1" customWidth="1"/>
    <col min="16" max="16" width="9.140625" style="1" customWidth="1"/>
    <col min="17" max="17" width="6.28515625" style="1" customWidth="1"/>
    <col min="20" max="21" width="9.140625" style="1"/>
    <col min="22" max="22" width="13.7109375" style="1" customWidth="1"/>
    <col min="23" max="16384" width="9.140625" style="1"/>
  </cols>
  <sheetData>
    <row r="1" spans="1:29" ht="15.75" thickBot="1" x14ac:dyDescent="0.3">
      <c r="A1" s="73"/>
      <c r="B1" s="74"/>
      <c r="D1" s="70" t="s">
        <v>32</v>
      </c>
      <c r="E1" s="70" t="s">
        <v>0</v>
      </c>
      <c r="F1" s="70" t="s">
        <v>1</v>
      </c>
      <c r="G1" s="70" t="s">
        <v>6</v>
      </c>
      <c r="H1" s="70" t="s">
        <v>5</v>
      </c>
      <c r="I1" s="70" t="s">
        <v>2</v>
      </c>
      <c r="J1" s="70" t="s">
        <v>3</v>
      </c>
      <c r="K1" s="70" t="s">
        <v>4</v>
      </c>
      <c r="L1" s="70" t="s">
        <v>40</v>
      </c>
      <c r="M1" s="70" t="s">
        <v>41</v>
      </c>
      <c r="N1" s="70" t="s">
        <v>34</v>
      </c>
      <c r="O1" s="70" t="s">
        <v>42</v>
      </c>
      <c r="P1" s="71" t="s">
        <v>37</v>
      </c>
      <c r="Q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6.5" thickBot="1" x14ac:dyDescent="0.3">
      <c r="A2" s="75" t="s">
        <v>102</v>
      </c>
      <c r="B2" s="10">
        <f>O61</f>
        <v>4743.011560925981</v>
      </c>
      <c r="D2" s="2" t="s">
        <v>56</v>
      </c>
      <c r="E2" s="2" t="str">
        <f>STIMA!E2</f>
        <v>A.02.001.f</v>
      </c>
      <c r="F2" s="3" t="str">
        <f t="shared" ref="F2:F47" si="0">IF(E2="","",VLOOKUP(E2,EPU,2,FALSE))</f>
        <v>- Dei rilevati con materiale da cava A1/A3 - Profondità cm 30</v>
      </c>
      <c r="G2" s="2" t="str">
        <f>STIMA!G2</f>
        <v>CORPO</v>
      </c>
      <c r="H2" s="2" t="str">
        <f>STIMA!H2</f>
        <v xml:space="preserve">MOVIMENTI DI MATERIE </v>
      </c>
      <c r="I2" s="4">
        <f>$B$7</f>
        <v>1</v>
      </c>
      <c r="J2" s="5">
        <f>IF(B47&gt;0,B6,IF(B3&gt;0,(B6+2*B10+((B3+B11)*B16-B30/COS(ATAN(B16)))*2+(IF(B3&gt;B19,2*B18,0)))+B15+2*B12,0))</f>
        <v>33.218334617360803</v>
      </c>
      <c r="K2" s="22"/>
      <c r="L2" s="5">
        <f>I2*J2</f>
        <v>33.218334617360803</v>
      </c>
      <c r="M2" s="2" t="str">
        <f t="shared" ref="M2:M46" si="1">IF(E2="","",VLOOKUP(E2,EPU,3,FALSE))</f>
        <v>MQ</v>
      </c>
      <c r="N2" s="6">
        <f t="shared" ref="N2:N46" si="2">IF(E2="","",VLOOKUP(E2,EPU,4,FALSE))</f>
        <v>5.82</v>
      </c>
      <c r="O2" s="7">
        <f t="shared" ref="O2:O9" si="3">L2*N2</f>
        <v>193.33070747303989</v>
      </c>
      <c r="P2" s="8">
        <f t="shared" ref="P2:P9" si="4">O2/$O$61</f>
        <v>4.0761171460289639E-2</v>
      </c>
    </row>
    <row r="3" spans="1:29" ht="15.75" thickBot="1" x14ac:dyDescent="0.3">
      <c r="A3" s="75" t="s">
        <v>110</v>
      </c>
      <c r="B3" s="14">
        <f>STIMA!V11</f>
        <v>4</v>
      </c>
      <c r="D3" s="2" t="s">
        <v>74</v>
      </c>
      <c r="E3" s="2" t="str">
        <f>STIMA!E3</f>
        <v>A.02.020.b</v>
      </c>
      <c r="F3" s="3" t="str">
        <f t="shared" si="0"/>
        <v>- Con uso di calce</v>
      </c>
      <c r="G3" s="2" t="str">
        <f>STIMA!G3</f>
        <v>CORPO</v>
      </c>
      <c r="H3" s="2" t="str">
        <f>STIMA!H3</f>
        <v xml:space="preserve">MOVIMENTI DI MATERIE </v>
      </c>
      <c r="I3" s="4">
        <f>IF(B34=1,$B$7,0)</f>
        <v>1</v>
      </c>
      <c r="J3" s="5">
        <f>IF(B47&gt;0,B6,IF(B3&gt;0,(B6+2*B10+((B3+B11)*B16-B30/COS(ATAN(B16)))*2+(IF(B3&gt;B19,2*B18,0)))+B15+B12,B6+2*B10+2*B12+B15))</f>
        <v>33.218334617360803</v>
      </c>
      <c r="K3" s="60">
        <v>0.3</v>
      </c>
      <c r="L3" s="5">
        <f>I3*J3*K3</f>
        <v>9.9655003852082409</v>
      </c>
      <c r="M3" s="2" t="str">
        <f t="shared" si="1"/>
        <v>MC</v>
      </c>
      <c r="N3" s="6">
        <f t="shared" si="2"/>
        <v>5.9</v>
      </c>
      <c r="O3" s="7">
        <f t="shared" si="3"/>
        <v>58.796452272728622</v>
      </c>
      <c r="P3" s="13">
        <f t="shared" si="4"/>
        <v>1.2396438743077774E-2</v>
      </c>
    </row>
    <row r="4" spans="1:29" ht="15.75" thickBot="1" x14ac:dyDescent="0.3">
      <c r="A4" s="75" t="s">
        <v>109</v>
      </c>
      <c r="B4" s="14">
        <v>1</v>
      </c>
      <c r="D4" s="2" t="s">
        <v>71</v>
      </c>
      <c r="E4" s="2" t="str">
        <f>STIMA!E4</f>
        <v>A.01.001</v>
      </c>
      <c r="F4" s="3" t="str">
        <f t="shared" si="0"/>
        <v>SCAVO DI SBANCAMENTO IN MATERIE DI QUALSIASI NATURA</v>
      </c>
      <c r="G4" s="2" t="str">
        <f>STIMA!G4</f>
        <v>MISURA</v>
      </c>
      <c r="H4" s="2" t="str">
        <f>STIMA!H4</f>
        <v>BONIFICHE</v>
      </c>
      <c r="I4" s="4">
        <f>$B$7</f>
        <v>1</v>
      </c>
      <c r="J4" s="5">
        <f>J3</f>
        <v>33.218334617360803</v>
      </c>
      <c r="K4" s="5">
        <f>B32</f>
        <v>0.5</v>
      </c>
      <c r="L4" s="5">
        <f>I4*J4*K4</f>
        <v>16.609167308680401</v>
      </c>
      <c r="M4" s="2" t="str">
        <f t="shared" si="1"/>
        <v>MC</v>
      </c>
      <c r="N4" s="6">
        <f t="shared" si="2"/>
        <v>3.65</v>
      </c>
      <c r="O4" s="7">
        <f t="shared" si="3"/>
        <v>60.623460676683464</v>
      </c>
      <c r="P4" s="13">
        <f t="shared" si="4"/>
        <v>1.2781638817015219E-2</v>
      </c>
    </row>
    <row r="5" spans="1:29" ht="15.75" thickBot="1" x14ac:dyDescent="0.3">
      <c r="A5" s="17" t="s">
        <v>90</v>
      </c>
      <c r="B5" s="18" t="str">
        <f>STIMA!$B$5</f>
        <v>B.1</v>
      </c>
      <c r="D5" s="2" t="s">
        <v>72</v>
      </c>
      <c r="E5" s="2" t="str">
        <f>STIMA!E5</f>
        <v>A.02.003</v>
      </c>
      <c r="F5" s="3" t="str">
        <f t="shared" si="0"/>
        <v>FORNITURA MATERIALI PER RILEVATI DA CAVE CON DISTANZA &lt; 5 KM</v>
      </c>
      <c r="G5" s="2" t="str">
        <f>STIMA!G5</f>
        <v>MISURA</v>
      </c>
      <c r="H5" s="2" t="str">
        <f>STIMA!H5</f>
        <v>BONIFICHE</v>
      </c>
      <c r="I5" s="4">
        <f>$B$7</f>
        <v>1</v>
      </c>
      <c r="J5" s="5">
        <f>J4</f>
        <v>33.218334617360803</v>
      </c>
      <c r="K5" s="5">
        <f>K4</f>
        <v>0.5</v>
      </c>
      <c r="L5" s="5">
        <f>I5*J5*K5</f>
        <v>16.609167308680401</v>
      </c>
      <c r="M5" s="2" t="str">
        <f t="shared" si="1"/>
        <v>MC</v>
      </c>
      <c r="N5" s="6">
        <f t="shared" si="2"/>
        <v>15.83</v>
      </c>
      <c r="O5" s="7">
        <f t="shared" si="3"/>
        <v>262.92311849641078</v>
      </c>
      <c r="P5" s="13">
        <f t="shared" si="4"/>
        <v>5.5433792458452313E-2</v>
      </c>
    </row>
    <row r="6" spans="1:29" ht="15.75" thickBot="1" x14ac:dyDescent="0.3">
      <c r="A6" s="75" t="s">
        <v>97</v>
      </c>
      <c r="B6" s="19">
        <f>VLOOKUP($B$5,GEOMETRIA,HLOOKUP($A6,CNR!$A$1:$AX$2,2,FALSE),FALSE)</f>
        <v>19.5</v>
      </c>
      <c r="D6" s="2" t="s">
        <v>73</v>
      </c>
      <c r="E6" s="2" t="str">
        <f>STIMA!E6</f>
        <v>A.02.007.a</v>
      </c>
      <c r="F6" s="3" t="str">
        <f t="shared" si="0"/>
        <v>- Appartenenti ai gruppi A1, A2-4, A2-5, A3</v>
      </c>
      <c r="G6" s="2" t="str">
        <f>STIMA!G6</f>
        <v>MISURA</v>
      </c>
      <c r="H6" s="2" t="str">
        <f>STIMA!H6</f>
        <v>BONIFICHE</v>
      </c>
      <c r="I6" s="4">
        <f>$B$7</f>
        <v>1</v>
      </c>
      <c r="J6" s="5">
        <f>J5</f>
        <v>33.218334617360803</v>
      </c>
      <c r="K6" s="5">
        <f>K5</f>
        <v>0.5</v>
      </c>
      <c r="L6" s="5">
        <f>I6*J6*K6</f>
        <v>16.609167308680401</v>
      </c>
      <c r="M6" s="2" t="str">
        <f t="shared" si="1"/>
        <v>MC</v>
      </c>
      <c r="N6" s="6">
        <f t="shared" si="2"/>
        <v>1.7</v>
      </c>
      <c r="O6" s="7">
        <f t="shared" si="3"/>
        <v>28.235584424756681</v>
      </c>
      <c r="P6" s="13">
        <f t="shared" si="4"/>
        <v>5.9530920517605126E-3</v>
      </c>
    </row>
    <row r="7" spans="1:29" ht="15.75" thickBot="1" x14ac:dyDescent="0.3">
      <c r="A7" s="75" t="s">
        <v>116</v>
      </c>
      <c r="B7" s="21">
        <f>IF(B13=0,B4,(B13/2-B6/2)*6.28+B14*B13/2*0.75)</f>
        <v>1</v>
      </c>
      <c r="D7" s="2" t="s">
        <v>79</v>
      </c>
      <c r="E7" s="2" t="str">
        <f>STIMA!E7</f>
        <v>A.02.002.a</v>
      </c>
      <c r="F7" s="3" t="str">
        <f t="shared" si="0"/>
        <v>- Su terreni appartenenti ai gruppi A.1, A.2-4, A.2-5, A.3</v>
      </c>
      <c r="G7" s="2" t="str">
        <f>STIMA!G7</f>
        <v>CORPO</v>
      </c>
      <c r="H7" s="2" t="str">
        <f>STIMA!H7</f>
        <v xml:space="preserve">MOVIMENTI DI MATERIE </v>
      </c>
      <c r="I7" s="4">
        <f>$B$7</f>
        <v>1</v>
      </c>
      <c r="J7" s="5">
        <f>J2</f>
        <v>33.218334617360803</v>
      </c>
      <c r="K7" s="20"/>
      <c r="L7" s="5">
        <f>I7*J7</f>
        <v>33.218334617360803</v>
      </c>
      <c r="M7" s="2" t="str">
        <f t="shared" si="1"/>
        <v>MQ</v>
      </c>
      <c r="N7" s="6">
        <f t="shared" si="2"/>
        <v>0.43</v>
      </c>
      <c r="O7" s="7">
        <f t="shared" si="3"/>
        <v>14.283883885465144</v>
      </c>
      <c r="P7" s="13">
        <f t="shared" si="4"/>
        <v>3.0115642144200243E-3</v>
      </c>
    </row>
    <row r="8" spans="1:29" x14ac:dyDescent="0.25">
      <c r="A8" s="23" t="s">
        <v>96</v>
      </c>
      <c r="B8" s="24">
        <f>VLOOKUP($B$5,GEOMETRIA,HLOOKUP($A8,CNR!$A$1:$AX$2,2,FALSE),FALSE)</f>
        <v>2</v>
      </c>
      <c r="D8" s="2" t="s">
        <v>78</v>
      </c>
      <c r="E8" s="2" t="str">
        <f>STIMA!E8</f>
        <v>A.02.002.b</v>
      </c>
      <c r="F8" s="3" t="str">
        <f t="shared" si="0"/>
        <v>- Su terreni appartenenti ai gruppi A.4, A.2-6, A.2-7, A.5</v>
      </c>
      <c r="G8" s="2" t="str">
        <f>STIMA!G8</f>
        <v>CORPO</v>
      </c>
      <c r="H8" s="2" t="str">
        <f>STIMA!H8</f>
        <v xml:space="preserve">MOVIMENTI DI MATERIE </v>
      </c>
      <c r="I8" s="4">
        <f>$B$7</f>
        <v>1</v>
      </c>
      <c r="J8" s="5">
        <f>IF(B47&gt;0,B6,IF(B3&gt;0,0,B6+2*B10+2*B12+B15))</f>
        <v>0</v>
      </c>
      <c r="K8" s="22"/>
      <c r="L8" s="5">
        <f>I8*J8</f>
        <v>0</v>
      </c>
      <c r="M8" s="2" t="str">
        <f t="shared" si="1"/>
        <v>MQ</v>
      </c>
      <c r="N8" s="6">
        <f t="shared" si="2"/>
        <v>0.87</v>
      </c>
      <c r="O8" s="7">
        <f t="shared" si="3"/>
        <v>0</v>
      </c>
      <c r="P8" s="13">
        <f t="shared" si="4"/>
        <v>0</v>
      </c>
    </row>
    <row r="9" spans="1:29" x14ac:dyDescent="0.25">
      <c r="A9" s="26" t="s">
        <v>89</v>
      </c>
      <c r="B9" s="27">
        <f>VLOOKUP($B$5,GEOMETRIA,HLOOKUP($A9,CNR!$A$1:$AX$2,2,FALSE),FALSE)</f>
        <v>2.5</v>
      </c>
      <c r="D9" s="2" t="s">
        <v>58</v>
      </c>
      <c r="E9" s="2" t="str">
        <f>STIMA!E9</f>
        <v>E.01.031.b</v>
      </c>
      <c r="F9" s="3" t="str">
        <f t="shared" si="0"/>
        <v>- Resistenza a trazione(*) UNI EN ISO 10319 (kN/m)&gt;35 (kN/m)</v>
      </c>
      <c r="G9" s="2" t="str">
        <f>STIMA!G9</f>
        <v>CORPO</v>
      </c>
      <c r="H9" s="2" t="str">
        <f>STIMA!H9</f>
        <v xml:space="preserve">MOVIMENTI DI MATERIE </v>
      </c>
      <c r="I9" s="4">
        <f>IF(B33=1,$B$7,0)</f>
        <v>1</v>
      </c>
      <c r="J9" s="25">
        <f>IF(B3&gt;0,(B6+2*B10+((B3+B11)*B16-B30/COS(ATAN(B16)))*2+(IF(B3&gt;B19,2*B18,0))+2*(B31+B32+0.5))+2*B12+B15,B6+2*B10+2*B12+B15+2*(B31+B32+0.5))</f>
        <v>35.818334617360804</v>
      </c>
      <c r="K9" s="12"/>
      <c r="L9" s="5">
        <f>I9*J9</f>
        <v>35.818334617360804</v>
      </c>
      <c r="M9" s="2" t="str">
        <f t="shared" si="1"/>
        <v>MQ</v>
      </c>
      <c r="N9" s="6">
        <f t="shared" si="2"/>
        <v>1.63</v>
      </c>
      <c r="O9" s="7">
        <f t="shared" si="3"/>
        <v>58.383885426298107</v>
      </c>
      <c r="P9" s="13">
        <f t="shared" si="4"/>
        <v>1.230945458941698E-2</v>
      </c>
    </row>
    <row r="10" spans="1:29" x14ac:dyDescent="0.25">
      <c r="A10" s="15" t="s">
        <v>44</v>
      </c>
      <c r="B10" s="27">
        <f>VLOOKUP($B$5,GEOMETRIA,HLOOKUP($A10,CNR!$A$1:$AX$2,2,FALSE),FALSE)</f>
        <v>1.25</v>
      </c>
      <c r="D10" s="2" t="s">
        <v>68</v>
      </c>
      <c r="E10" s="2"/>
      <c r="F10" s="29" t="str">
        <f t="shared" si="0"/>
        <v/>
      </c>
      <c r="G10" s="2"/>
      <c r="H10" s="2"/>
      <c r="I10" s="4">
        <f>$B$7</f>
        <v>1</v>
      </c>
      <c r="J10" s="5">
        <f>IF(B47&gt;0,B6+B10,IF(B3&gt;0,(B6+2*B10+2*B12+B15+B9+((B29+B11+(B3-B29-(IF((B3-B29)&gt;B19,B19,0)))/2)*B16-B30/COS(ATAN(B16)))*2),0))</f>
        <v>30.723334617360802</v>
      </c>
      <c r="K10" s="5">
        <f>IF(B3&gt;0,(IF(B3-B29&gt;B19,B3-B29-B19,B3-B29)),0)</f>
        <v>3.33</v>
      </c>
      <c r="L10" s="5">
        <f>I10*J10*K10</f>
        <v>102.30870427581148</v>
      </c>
      <c r="M10" s="28" t="str">
        <f t="shared" si="1"/>
        <v/>
      </c>
      <c r="N10" s="32" t="str">
        <f t="shared" si="2"/>
        <v/>
      </c>
      <c r="O10" s="33"/>
      <c r="P10" s="34"/>
    </row>
    <row r="11" spans="1:29" x14ac:dyDescent="0.25">
      <c r="A11" s="15" t="s">
        <v>81</v>
      </c>
      <c r="B11" s="27">
        <f>VLOOKUP($B$5,GEOMETRIA,HLOOKUP($A11,CNR!$A$1:$AX$2,2,FALSE),FALSE)</f>
        <v>0.1</v>
      </c>
      <c r="D11" s="2" t="s">
        <v>68</v>
      </c>
      <c r="E11" s="2"/>
      <c r="F11" s="36" t="str">
        <f>IF(E11="","",VLOOKUP(E11,EPU,2,FALSE))</f>
        <v/>
      </c>
      <c r="G11" s="2"/>
      <c r="H11" s="2"/>
      <c r="I11" s="4">
        <f>$B$7</f>
        <v>1</v>
      </c>
      <c r="J11" s="25">
        <f>IF(B47&gt;0,B6+B10+B18,IF(B3-B29&gt;B19,(B6+2*B10+2*B12+B15+B9+2*B18+((B3+B11-B19/2)*B16-B30/COS(ATAN(B16)))*2),0))</f>
        <v>0</v>
      </c>
      <c r="K11" s="5">
        <f>IF(B3-B29&gt;B19,B19,0)</f>
        <v>0</v>
      </c>
      <c r="L11" s="5">
        <f>I11*J11*K11</f>
        <v>0</v>
      </c>
      <c r="M11" s="35" t="str">
        <f>IF(E11="","",VLOOKUP(E11,EPU,3,FALSE))</f>
        <v/>
      </c>
      <c r="N11" s="39" t="str">
        <f>IF(E11="","",VLOOKUP(E11,EPU,4,FALSE))</f>
        <v/>
      </c>
      <c r="O11" s="40"/>
      <c r="P11" s="41"/>
    </row>
    <row r="12" spans="1:29" x14ac:dyDescent="0.25">
      <c r="A12" s="26" t="s">
        <v>94</v>
      </c>
      <c r="B12" s="27">
        <f>VLOOKUP($B$5,GEOMETRIA,HLOOKUP($A12,CNR!$A$1:$AX$2,2,FALSE),FALSE)</f>
        <v>0</v>
      </c>
      <c r="D12" s="2" t="s">
        <v>68</v>
      </c>
      <c r="E12" s="2" t="str">
        <f>STIMA!E12</f>
        <v>A.02.003</v>
      </c>
      <c r="F12" s="3" t="str">
        <f>IF(E12="","",VLOOKUP(E12,EPU,2,FALSE))</f>
        <v>FORNITURA MATERIALI PER RILEVATI DA CAVE CON DISTANZA &lt; 5 KM</v>
      </c>
      <c r="G12" s="2" t="str">
        <f>STIMA!G12</f>
        <v>CORPO</v>
      </c>
      <c r="H12" s="2" t="str">
        <f>STIMA!H12</f>
        <v xml:space="preserve">MOVIMENTI DI MATERIE </v>
      </c>
      <c r="I12" s="42" t="s">
        <v>85</v>
      </c>
      <c r="J12" s="43"/>
      <c r="K12" s="44"/>
      <c r="L12" s="5">
        <f>L10+L11</f>
        <v>102.30870427581148</v>
      </c>
      <c r="M12" s="2" t="str">
        <f>IF(E12="","",VLOOKUP(E12,EPU,3,FALSE))</f>
        <v>MC</v>
      </c>
      <c r="N12" s="6">
        <f>IF(E12="","",VLOOKUP(E12,EPU,4,FALSE))</f>
        <v>15.83</v>
      </c>
      <c r="O12" s="7">
        <f>L12*N12</f>
        <v>1619.5467886860956</v>
      </c>
      <c r="P12" s="13">
        <f>O12/$O$61</f>
        <v>0.34145959120747127</v>
      </c>
    </row>
    <row r="13" spans="1:29" x14ac:dyDescent="0.25">
      <c r="A13" s="23" t="s">
        <v>104</v>
      </c>
      <c r="B13" s="27">
        <f>VLOOKUP($B$5,GEOMETRIA,HLOOKUP($A13,CNR!$A$1:$AX$2,2,FALSE),FALSE)</f>
        <v>0</v>
      </c>
      <c r="D13" s="2" t="s">
        <v>67</v>
      </c>
      <c r="E13" s="2" t="str">
        <f>STIMA!E13</f>
        <v>A.02.007.d</v>
      </c>
      <c r="F13" s="3" t="str">
        <f t="shared" si="0"/>
        <v>- Compresa configurazione delle scarpate e profilatura dei cigli</v>
      </c>
      <c r="G13" s="2" t="str">
        <f>STIMA!G13</f>
        <v>CORPO</v>
      </c>
      <c r="H13" s="2" t="str">
        <f>STIMA!H13</f>
        <v xml:space="preserve">MOVIMENTI DI MATERIE </v>
      </c>
      <c r="I13" s="45" t="s">
        <v>85</v>
      </c>
      <c r="J13" s="46"/>
      <c r="K13" s="47"/>
      <c r="L13" s="5">
        <f>L12</f>
        <v>102.30870427581148</v>
      </c>
      <c r="M13" s="2" t="str">
        <f t="shared" si="1"/>
        <v>MC</v>
      </c>
      <c r="N13" s="6">
        <f t="shared" si="2"/>
        <v>0.87</v>
      </c>
      <c r="O13" s="7">
        <f>L13*N13</f>
        <v>89.008572719955993</v>
      </c>
      <c r="P13" s="13">
        <f>O13/$O$61</f>
        <v>1.8766256749873658E-2</v>
      </c>
    </row>
    <row r="14" spans="1:29" x14ac:dyDescent="0.25">
      <c r="A14" s="23" t="s">
        <v>105</v>
      </c>
      <c r="B14" s="27">
        <f>VLOOKUP($B$5,GEOMETRIA,HLOOKUP($A14,CNR!$A$1:$AX$2,2,FALSE),FALSE)</f>
        <v>0</v>
      </c>
      <c r="D14" s="2" t="s">
        <v>60</v>
      </c>
      <c r="E14" s="2" t="str">
        <f>STIMA!E14</f>
        <v>A.01.004</v>
      </c>
      <c r="F14" s="3" t="str">
        <f>IF(E14="","",VLOOKUP(E14,EPU,2,FALSE))</f>
        <v>SCAVO A SEZIONE RISTRETTA PER TRINCEE E BONIFICHE</v>
      </c>
      <c r="G14" s="2" t="str">
        <f>STIMA!G14</f>
        <v>CORPO</v>
      </c>
      <c r="H14" s="2" t="str">
        <f>STIMA!H14</f>
        <v xml:space="preserve">MOVIMENTI DI MATERIE </v>
      </c>
      <c r="I14" s="4">
        <f>$B$7</f>
        <v>1</v>
      </c>
      <c r="J14" s="5">
        <f>2*(B21+B21)</f>
        <v>4</v>
      </c>
      <c r="K14" s="5">
        <f>B21</f>
        <v>1</v>
      </c>
      <c r="L14" s="5">
        <f>I14*J14*K14</f>
        <v>4</v>
      </c>
      <c r="M14" s="2" t="str">
        <f>IF(E14="","",VLOOKUP(E14,EPU,3,FALSE))</f>
        <v>MC</v>
      </c>
      <c r="N14" s="6">
        <f>IF(E14="","",VLOOKUP(E14,EPU,4,FALSE))</f>
        <v>11.13</v>
      </c>
      <c r="O14" s="7">
        <f>L14*N14</f>
        <v>44.52</v>
      </c>
      <c r="P14" s="13">
        <f>O14/$O$61</f>
        <v>9.386441383943905E-3</v>
      </c>
    </row>
    <row r="15" spans="1:29" x14ac:dyDescent="0.25">
      <c r="A15" s="26" t="s">
        <v>95</v>
      </c>
      <c r="B15" s="27">
        <f>VLOOKUP($B$5,GEOMETRIA,HLOOKUP($A15,CNR!$A$1:$AX$2,2,FALSE),FALSE)</f>
        <v>0</v>
      </c>
      <c r="D15" s="2" t="s">
        <v>64</v>
      </c>
      <c r="E15" s="2"/>
      <c r="F15" s="29"/>
      <c r="G15" s="2"/>
      <c r="H15" s="2"/>
      <c r="I15" s="4">
        <f>$B$7</f>
        <v>1</v>
      </c>
      <c r="J15" s="5">
        <f>IF(B47&gt;0,B6+B10,IF(B3+B29&lt;0,(B6+2*B10+2*B12+B15+B9+K15*B17),0))</f>
        <v>0</v>
      </c>
      <c r="K15" s="5">
        <f>IF(B3&lt;0,(IF(B29-B3&gt;B19,-B3+B29-B19,-B3+B29)),0)</f>
        <v>0</v>
      </c>
      <c r="L15" s="5">
        <f>I15*J15*K15</f>
        <v>0</v>
      </c>
      <c r="M15" s="28" t="str">
        <f>IF(E15="","",VLOOKUP(E15,EPU,3,FALSE))</f>
        <v/>
      </c>
      <c r="N15" s="32" t="str">
        <f>IF(E15="","",VLOOKUP(E15,EPU,4,FALSE))</f>
        <v/>
      </c>
      <c r="O15" s="33"/>
      <c r="P15" s="34"/>
    </row>
    <row r="16" spans="1:29" x14ac:dyDescent="0.25">
      <c r="A16" s="15" t="s">
        <v>45</v>
      </c>
      <c r="B16" s="27">
        <f>VLOOKUP($B$5,GEOMETRIA,HLOOKUP($A16,CNR!$A$1:$AX$2,2,FALSE),FALSE)</f>
        <v>1.5</v>
      </c>
      <c r="D16" s="2" t="s">
        <v>64</v>
      </c>
      <c r="E16" s="2"/>
      <c r="F16" s="36"/>
      <c r="G16" s="2"/>
      <c r="H16" s="2"/>
      <c r="I16" s="4">
        <f>$B$7</f>
        <v>1</v>
      </c>
      <c r="J16" s="5">
        <f>IF(B47&gt;0,B6+B10+B18,IF(K16&gt;0,(B6+2*B10+2*B12+B15+B9+2*K15*B17+K16*B17)+2*B18,0))</f>
        <v>0</v>
      </c>
      <c r="K16" s="5">
        <f>IF(B3&lt;0,(IF(B29-B3&gt;B19,B19,0)),0)</f>
        <v>0</v>
      </c>
      <c r="L16" s="5">
        <f>I16*J16*K16</f>
        <v>0</v>
      </c>
      <c r="M16" s="35" t="str">
        <f>IF(E16="","",VLOOKUP(E16,EPU,3,FALSE))</f>
        <v/>
      </c>
      <c r="N16" s="39" t="str">
        <f>IF(E16="","",VLOOKUP(E16,EPU,4,FALSE))</f>
        <v/>
      </c>
      <c r="O16" s="40"/>
      <c r="P16" s="41"/>
    </row>
    <row r="17" spans="1:16" x14ac:dyDescent="0.25">
      <c r="A17" s="15" t="s">
        <v>46</v>
      </c>
      <c r="B17" s="27">
        <f>VLOOKUP($B$5,GEOMETRIA,HLOOKUP($A17,CNR!$A$1:$AX$2,2,FALSE),FALSE)</f>
        <v>1</v>
      </c>
      <c r="D17" s="2" t="s">
        <v>64</v>
      </c>
      <c r="E17" s="2" t="str">
        <f>STIMA!E17</f>
        <v>A.01.001</v>
      </c>
      <c r="F17" s="3" t="str">
        <f>IF(E17="","",VLOOKUP(E17,EPU,2,FALSE))</f>
        <v>SCAVO DI SBANCAMENTO IN MATERIE DI QUALSIASI NATURA</v>
      </c>
      <c r="G17" s="2" t="str">
        <f>STIMA!G17</f>
        <v>CORPO</v>
      </c>
      <c r="H17" s="2" t="str">
        <f>STIMA!H17</f>
        <v xml:space="preserve">MOVIMENTI DI MATERIE </v>
      </c>
      <c r="I17" s="48" t="s">
        <v>85</v>
      </c>
      <c r="J17" s="49"/>
      <c r="K17" s="50"/>
      <c r="L17" s="5">
        <f>L15+L16</f>
        <v>0</v>
      </c>
      <c r="M17" s="2" t="str">
        <f>IF(E17="","",VLOOKUP(E17,EPU,3,FALSE))</f>
        <v>MC</v>
      </c>
      <c r="N17" s="6">
        <f>IF(E17="","",VLOOKUP(E17,EPU,4,FALSE))</f>
        <v>3.65</v>
      </c>
      <c r="O17" s="7">
        <f t="shared" ref="O17:O35" si="5">L17*N17</f>
        <v>0</v>
      </c>
      <c r="P17" s="13">
        <f t="shared" ref="P17:P52" si="6">O17/$O$61</f>
        <v>0</v>
      </c>
    </row>
    <row r="18" spans="1:16" x14ac:dyDescent="0.25">
      <c r="A18" s="23" t="s">
        <v>84</v>
      </c>
      <c r="B18" s="27">
        <f>VLOOKUP($B$5,GEOMETRIA,HLOOKUP($A18,CNR!$A$1:$AX$2,2,FALSE),FALSE)</f>
        <v>3</v>
      </c>
      <c r="D18" s="2" t="s">
        <v>50</v>
      </c>
      <c r="E18" s="2" t="str">
        <f>STIMA!E18</f>
        <v>D.01.001</v>
      </c>
      <c r="F18" s="3" t="str">
        <f t="shared" si="0"/>
        <v>FONDAZIONE STRADALE IN MISTO GRANULARE STABILIZZATO</v>
      </c>
      <c r="G18" s="2" t="str">
        <f>STIMA!G18</f>
        <v>CORPO</v>
      </c>
      <c r="H18" s="2" t="str">
        <f>STIMA!H18</f>
        <v>SOVRASTRUTTURA</v>
      </c>
      <c r="I18" s="4">
        <f t="shared" ref="I18:I25" si="7">$B$7</f>
        <v>1</v>
      </c>
      <c r="J18" s="5">
        <f>IF(B47&gt;0,B6+B48,B6+2*B12+B15+B8*(2*(MAX(B27,B28))+2*B26+2*B25+2*B24+B23))</f>
        <v>21.58</v>
      </c>
      <c r="K18" s="5">
        <f>B23</f>
        <v>0.3</v>
      </c>
      <c r="L18" s="5">
        <f t="shared" ref="L18:L22" si="8">I18*J18*K18</f>
        <v>6.4739999999999993</v>
      </c>
      <c r="M18" s="2" t="str">
        <f t="shared" si="1"/>
        <v>MC</v>
      </c>
      <c r="N18" s="6">
        <f t="shared" si="2"/>
        <v>31.05</v>
      </c>
      <c r="O18" s="7">
        <f t="shared" si="5"/>
        <v>201.01769999999999</v>
      </c>
      <c r="P18" s="13">
        <f t="shared" si="6"/>
        <v>4.2381870129946549E-2</v>
      </c>
    </row>
    <row r="19" spans="1:16" x14ac:dyDescent="0.25">
      <c r="A19" s="23" t="s">
        <v>83</v>
      </c>
      <c r="B19" s="27">
        <f>VLOOKUP($B$5,GEOMETRIA,HLOOKUP($A19,CNR!$A$1:$AX$2,2,FALSE),FALSE)</f>
        <v>5</v>
      </c>
      <c r="D19" s="2" t="s">
        <v>51</v>
      </c>
      <c r="E19" s="2" t="str">
        <f>STIMA!E19</f>
        <v>D.01.003</v>
      </c>
      <c r="F19" s="3" t="str">
        <f t="shared" si="0"/>
        <v>FONDAZIONE STRADALE IN MISTO CEMENTATO</v>
      </c>
      <c r="G19" s="2" t="str">
        <f>STIMA!G19</f>
        <v>CORPO</v>
      </c>
      <c r="H19" s="2" t="str">
        <f>STIMA!H19</f>
        <v>SOVRASTRUTTURA</v>
      </c>
      <c r="I19" s="4">
        <f t="shared" si="7"/>
        <v>1</v>
      </c>
      <c r="J19" s="5">
        <f>IF(B47&gt;0,B6+B48,B6+B8*(2*(MAX(B27,B28))+2*B26+2*B25+B24))</f>
        <v>20.68</v>
      </c>
      <c r="K19" s="5">
        <f>B24</f>
        <v>0.15</v>
      </c>
      <c r="L19" s="5">
        <f t="shared" si="8"/>
        <v>3.1019999999999999</v>
      </c>
      <c r="M19" s="2" t="str">
        <f t="shared" si="1"/>
        <v>MC</v>
      </c>
      <c r="N19" s="6">
        <f t="shared" si="2"/>
        <v>47.63</v>
      </c>
      <c r="O19" s="7">
        <f t="shared" si="5"/>
        <v>147.74825999999999</v>
      </c>
      <c r="P19" s="13">
        <f t="shared" si="6"/>
        <v>3.1150727360056234E-2</v>
      </c>
    </row>
    <row r="20" spans="1:16" x14ac:dyDescent="0.25">
      <c r="A20" s="15" t="s">
        <v>47</v>
      </c>
      <c r="B20" s="27">
        <f>VLOOKUP($B$5,GEOMETRIA,HLOOKUP($A20,CNR!$A$1:$AX$2,2,FALSE),FALSE)</f>
        <v>1</v>
      </c>
      <c r="D20" s="2" t="s">
        <v>52</v>
      </c>
      <c r="E20" s="2" t="str">
        <f>STIMA!E20</f>
        <v>D.01.005.c</v>
      </c>
      <c r="F20" s="3" t="str">
        <f t="shared" si="0"/>
        <v>- Con bitume modificato soft per metro cubo reso e per uno spessore superiore a cm 10</v>
      </c>
      <c r="G20" s="2" t="str">
        <f>STIMA!G20</f>
        <v>CORPO</v>
      </c>
      <c r="H20" s="2" t="str">
        <f>STIMA!H20</f>
        <v>SOVRASTRUTTURA</v>
      </c>
      <c r="I20" s="4">
        <f t="shared" si="7"/>
        <v>1</v>
      </c>
      <c r="J20" s="5">
        <f>IF(B47&gt;0,B6+B48,B6+B8*(2*(MAX(B27,B28))+2*B26+B25))</f>
        <v>20.14</v>
      </c>
      <c r="K20" s="5">
        <f>B25</f>
        <v>0.12</v>
      </c>
      <c r="L20" s="5">
        <f t="shared" si="8"/>
        <v>2.4167999999999998</v>
      </c>
      <c r="M20" s="2" t="str">
        <f t="shared" si="1"/>
        <v>MC</v>
      </c>
      <c r="N20" s="6">
        <f t="shared" si="2"/>
        <v>138.33000000000001</v>
      </c>
      <c r="O20" s="7">
        <f t="shared" si="5"/>
        <v>334.315944</v>
      </c>
      <c r="P20" s="13">
        <f t="shared" si="6"/>
        <v>7.0486006560509268E-2</v>
      </c>
    </row>
    <row r="21" spans="1:16" x14ac:dyDescent="0.25">
      <c r="A21" s="15" t="s">
        <v>48</v>
      </c>
      <c r="B21" s="27">
        <f>VLOOKUP($B$5,GEOMETRIA,HLOOKUP($A21,CNR!$A$1:$AX$2,2,FALSE),FALSE)</f>
        <v>1</v>
      </c>
      <c r="D21" s="2" t="s">
        <v>53</v>
      </c>
      <c r="E21" s="2" t="str">
        <f>STIMA!E21</f>
        <v>D.01.017.e</v>
      </c>
      <c r="F21" s="3" t="str">
        <f t="shared" si="0"/>
        <v>- Con bitume modificato soft per metro cubo reso e per spessore superiore a cm 6</v>
      </c>
      <c r="G21" s="2" t="str">
        <f>STIMA!G21</f>
        <v>CORPO</v>
      </c>
      <c r="H21" s="2" t="str">
        <f>STIMA!H21</f>
        <v>SOVRASTRUTTURA</v>
      </c>
      <c r="I21" s="4">
        <f t="shared" si="7"/>
        <v>1</v>
      </c>
      <c r="J21" s="5">
        <f>IF(B47&gt;0,B6+B48,B6+B8*(2*(MAX(B27,B28))+B26))</f>
        <v>19.78</v>
      </c>
      <c r="K21" s="5">
        <f>B26</f>
        <v>0.06</v>
      </c>
      <c r="L21" s="5">
        <f t="shared" si="8"/>
        <v>1.1868000000000001</v>
      </c>
      <c r="M21" s="2" t="str">
        <f t="shared" si="1"/>
        <v>MC</v>
      </c>
      <c r="N21" s="6">
        <f t="shared" si="2"/>
        <v>152.34</v>
      </c>
      <c r="O21" s="7">
        <f t="shared" si="5"/>
        <v>180.79711200000003</v>
      </c>
      <c r="P21" s="13">
        <f t="shared" si="6"/>
        <v>3.8118631944616829E-2</v>
      </c>
    </row>
    <row r="22" spans="1:16" ht="15.75" thickBot="1" x14ac:dyDescent="0.3">
      <c r="A22" s="15" t="s">
        <v>49</v>
      </c>
      <c r="B22" s="27">
        <f>VLOOKUP($B$5,GEOMETRIA,HLOOKUP($A22,CNR!$A$1:$AX$2,2,FALSE),FALSE)</f>
        <v>1</v>
      </c>
      <c r="D22" s="2" t="s">
        <v>54</v>
      </c>
      <c r="E22" s="2" t="str">
        <f>STIMA!E22</f>
        <v>D.01.021.e</v>
      </c>
      <c r="F22" s="3" t="str">
        <f t="shared" si="0"/>
        <v>- Con bitume modificato hard per metro cubo reso e per spessore superiore a cm 3</v>
      </c>
      <c r="G22" s="2" t="str">
        <f>STIMA!G22</f>
        <v>CORPO</v>
      </c>
      <c r="H22" s="2" t="str">
        <f>STIMA!H22</f>
        <v>SOVRASTRUTTURA</v>
      </c>
      <c r="I22" s="4">
        <f t="shared" si="7"/>
        <v>1</v>
      </c>
      <c r="J22" s="5">
        <f>IF(B47&gt;0,B6+B48,B6+B8*B27)</f>
        <v>19.5</v>
      </c>
      <c r="K22" s="5">
        <f>B27</f>
        <v>0</v>
      </c>
      <c r="L22" s="5">
        <f t="shared" si="8"/>
        <v>0</v>
      </c>
      <c r="M22" s="2" t="str">
        <f t="shared" si="1"/>
        <v>MC</v>
      </c>
      <c r="N22" s="6">
        <f t="shared" si="2"/>
        <v>173.44</v>
      </c>
      <c r="O22" s="7">
        <f t="shared" si="5"/>
        <v>0</v>
      </c>
      <c r="P22" s="13">
        <f t="shared" si="6"/>
        <v>0</v>
      </c>
    </row>
    <row r="23" spans="1:16" x14ac:dyDescent="0.25">
      <c r="A23" s="76" t="s">
        <v>50</v>
      </c>
      <c r="B23" s="52">
        <f>VLOOKUP($B$5,GEOMETRIA,HLOOKUP($A23,CNR!$A$1:$AX$2,2,FALSE),FALSE)</f>
        <v>0.3</v>
      </c>
      <c r="D23" s="2" t="s">
        <v>55</v>
      </c>
      <c r="E23" s="2" t="str">
        <f>STIMA!E23</f>
        <v>D.01.036.a</v>
      </c>
      <c r="F23" s="3" t="str">
        <f t="shared" si="0"/>
        <v>- Con bitume modificato hard per uno spessore di cm 4</v>
      </c>
      <c r="G23" s="2" t="str">
        <f>STIMA!G23</f>
        <v>CORPO</v>
      </c>
      <c r="H23" s="2" t="str">
        <f>STIMA!H23</f>
        <v>SOVRASTRUTTURA</v>
      </c>
      <c r="I23" s="4">
        <f t="shared" si="7"/>
        <v>1</v>
      </c>
      <c r="J23" s="5">
        <f>IF(B47&gt;0,B6+B48,B6+B8*B28)</f>
        <v>19.579999999999998</v>
      </c>
      <c r="K23" s="12"/>
      <c r="L23" s="5">
        <f>IF(B28&gt;0,I23*J23,0)</f>
        <v>19.579999999999998</v>
      </c>
      <c r="M23" s="2" t="str">
        <f t="shared" si="1"/>
        <v>MQ</v>
      </c>
      <c r="N23" s="6">
        <f t="shared" si="2"/>
        <v>9.7799999999999994</v>
      </c>
      <c r="O23" s="7">
        <f t="shared" si="5"/>
        <v>191.49239999999998</v>
      </c>
      <c r="P23" s="13">
        <f t="shared" si="6"/>
        <v>4.0373589130070518E-2</v>
      </c>
    </row>
    <row r="24" spans="1:16" x14ac:dyDescent="0.25">
      <c r="A24" s="77" t="s">
        <v>51</v>
      </c>
      <c r="B24" s="54">
        <f>VLOOKUP($B$5,GEOMETRIA,HLOOKUP($A24,CNR!$A$1:$AX$2,2,FALSE),FALSE)</f>
        <v>0.15</v>
      </c>
      <c r="D24" s="2" t="s">
        <v>59</v>
      </c>
      <c r="E24" s="2" t="str">
        <f>STIMA!E24</f>
        <v>D.01.043.a</v>
      </c>
      <c r="F24" s="3" t="str">
        <f t="shared" si="0"/>
        <v>- In emulsione bituminosa non modificata</v>
      </c>
      <c r="G24" s="2" t="str">
        <f>STIMA!G24</f>
        <v>CORPO</v>
      </c>
      <c r="H24" s="2" t="str">
        <f>STIMA!H24</f>
        <v>SOVRASTRUTTURA</v>
      </c>
      <c r="I24" s="4">
        <f t="shared" si="7"/>
        <v>1</v>
      </c>
      <c r="J24" s="5">
        <f>J23</f>
        <v>19.579999999999998</v>
      </c>
      <c r="K24" s="12"/>
      <c r="L24" s="5">
        <f>L23</f>
        <v>19.579999999999998</v>
      </c>
      <c r="M24" s="2" t="str">
        <f t="shared" si="1"/>
        <v>MQ</v>
      </c>
      <c r="N24" s="6">
        <f t="shared" si="2"/>
        <v>0.8</v>
      </c>
      <c r="O24" s="7">
        <f t="shared" si="5"/>
        <v>15.664</v>
      </c>
      <c r="P24" s="13">
        <f t="shared" si="6"/>
        <v>3.3025430781243779E-3</v>
      </c>
    </row>
    <row r="25" spans="1:16" x14ac:dyDescent="0.25">
      <c r="A25" s="77" t="s">
        <v>52</v>
      </c>
      <c r="B25" s="54">
        <f>VLOOKUP($B$5,GEOMETRIA,HLOOKUP($A25,CNR!$A$1:$AX$2,2,FALSE),FALSE)</f>
        <v>0.12</v>
      </c>
      <c r="D25" s="55" t="s">
        <v>87</v>
      </c>
      <c r="E25" s="2" t="str">
        <f>STIMA!E25</f>
        <v>A.02.004.b</v>
      </c>
      <c r="F25" s="3" t="str">
        <f t="shared" si="0"/>
        <v>- Dai depositi dell'amministrazione</v>
      </c>
      <c r="G25" s="2" t="str">
        <f>STIMA!G25</f>
        <v>CORPO</v>
      </c>
      <c r="H25" s="2" t="str">
        <f>STIMA!H25</f>
        <v xml:space="preserve">MOVIMENTI DI MATERIE </v>
      </c>
      <c r="I25" s="4">
        <f t="shared" si="7"/>
        <v>1</v>
      </c>
      <c r="J25" s="5">
        <f>IF(B47&gt;0,ABS(B3)/COS(ATAN(B16))+B10,IF(B3&gt;0,(2*(B3-B29)/COS(ATAN(B16))+((B29+B11)*(B10+(B29+B11)*B16/2)-B29*B29/2)*2/B30+B9*B29/B30+(IF(B3&gt;B19,2*B18,0))+IF(B13&gt;0,((3.14*(B13/2-B6-B15)^2*B3)/B7/B30),0)),((K15+B29-B30)+(K16-B30))*2*+B17+B9*B29/B30+IF(B29-B3&gt;B19,2*B18,0)+2*B10/B30))</f>
        <v>25.474652413961749</v>
      </c>
      <c r="K25" s="5">
        <f>B30</f>
        <v>0.3</v>
      </c>
      <c r="L25" s="5">
        <f>I25*J25*K25</f>
        <v>7.6423957241885248</v>
      </c>
      <c r="M25" s="2" t="str">
        <f t="shared" si="1"/>
        <v>MC</v>
      </c>
      <c r="N25" s="6">
        <f t="shared" si="2"/>
        <v>4.17</v>
      </c>
      <c r="O25" s="7">
        <f t="shared" si="5"/>
        <v>31.868790169866148</v>
      </c>
      <c r="P25" s="13">
        <f t="shared" si="6"/>
        <v>6.7191044678044983E-3</v>
      </c>
    </row>
    <row r="26" spans="1:16" x14ac:dyDescent="0.25">
      <c r="A26" s="77" t="s">
        <v>53</v>
      </c>
      <c r="B26" s="54">
        <f>VLOOKUP($B$5,GEOMETRIA,HLOOKUP($A26,CNR!$A$1:$AX$2,2,FALSE),FALSE)</f>
        <v>0.06</v>
      </c>
      <c r="D26" s="2" t="s">
        <v>69</v>
      </c>
      <c r="E26" s="2" t="str">
        <f>STIMA!E26</f>
        <v>A.02.007.d</v>
      </c>
      <c r="F26" s="3" t="str">
        <f>IF(E26="","",VLOOKUP(E26,EPU,2,FALSE))</f>
        <v>- Compresa configurazione delle scarpate e profilatura dei cigli</v>
      </c>
      <c r="G26" s="2" t="str">
        <f>STIMA!G26</f>
        <v>CORPO</v>
      </c>
      <c r="H26" s="2" t="str">
        <f>STIMA!H26</f>
        <v xml:space="preserve">MOVIMENTI DI MATERIE </v>
      </c>
      <c r="I26" s="48" t="s">
        <v>85</v>
      </c>
      <c r="J26" s="49"/>
      <c r="K26" s="50"/>
      <c r="L26" s="5">
        <f>L25</f>
        <v>7.6423957241885248</v>
      </c>
      <c r="M26" s="2" t="str">
        <f t="shared" si="1"/>
        <v>MC</v>
      </c>
      <c r="N26" s="6">
        <f t="shared" si="2"/>
        <v>0.87</v>
      </c>
      <c r="O26" s="7">
        <f t="shared" si="5"/>
        <v>6.6488842800440162</v>
      </c>
      <c r="P26" s="13">
        <f t="shared" si="6"/>
        <v>1.4018275508369097E-3</v>
      </c>
    </row>
    <row r="27" spans="1:16" x14ac:dyDescent="0.25">
      <c r="A27" s="77" t="s">
        <v>54</v>
      </c>
      <c r="B27" s="54">
        <f>VLOOKUP($B$5,GEOMETRIA,HLOOKUP($A27,CNR!$A$1:$AX$2,2,FALSE),FALSE)</f>
        <v>0</v>
      </c>
      <c r="D27" s="55" t="s">
        <v>91</v>
      </c>
      <c r="E27" s="2" t="str">
        <f>STIMA!E27</f>
        <v>F.01.019.1.a</v>
      </c>
      <c r="F27" s="3" t="str">
        <f>IF(E27="","",VLOOKUP(E27,EPU,2,FALSE))</f>
        <v>- Con miscuglio di semi di prato</v>
      </c>
      <c r="G27" s="2" t="str">
        <f>STIMA!G27</f>
        <v>CORPO</v>
      </c>
      <c r="H27" s="2" t="str">
        <f>STIMA!H27</f>
        <v xml:space="preserve">MOVIMENTI DI MATERIE </v>
      </c>
      <c r="I27" s="4">
        <f>$B$7</f>
        <v>1</v>
      </c>
      <c r="J27" s="5">
        <f>IF(B47&gt;0,ABS(B3)/COS(ATAN(B16))+B10,IF(B3&gt;0,(2*(B3-B29)/COS(ATAN(B16))+((B29+B11)*(B10+(B29+B11)*B16/2)-B29*B29/2)*2/B30+B9*B29/B30+(IF(B3&gt;B19,2*B18,0))),((K15+B29-B30)+(K16-B30))*2*+B17+B9*B29/B30+IF(B29-B3&gt;B19,2*B18,0)+2*B10/B30))</f>
        <v>25.474652413961749</v>
      </c>
      <c r="K27" s="20"/>
      <c r="L27" s="5">
        <f t="shared" ref="L27:L34" si="9">I27*J27</f>
        <v>25.474652413961749</v>
      </c>
      <c r="M27" s="2" t="str">
        <f t="shared" si="1"/>
        <v>MQ</v>
      </c>
      <c r="N27" s="6">
        <f t="shared" si="2"/>
        <v>1.26</v>
      </c>
      <c r="O27" s="7">
        <f t="shared" si="5"/>
        <v>32.098062041591803</v>
      </c>
      <c r="P27" s="13">
        <f t="shared" si="6"/>
        <v>6.7674433488678397E-3</v>
      </c>
    </row>
    <row r="28" spans="1:16" ht="15.75" thickBot="1" x14ac:dyDescent="0.3">
      <c r="A28" s="77" t="s">
        <v>55</v>
      </c>
      <c r="B28" s="54">
        <f>VLOOKUP($B$5,GEOMETRIA,HLOOKUP($A28,CNR!$A$1:$AX$2,2,FALSE),FALSE)</f>
        <v>0.04</v>
      </c>
      <c r="D28" s="2" t="s">
        <v>61</v>
      </c>
      <c r="E28" s="2" t="str">
        <f>STIMA!E28</f>
        <v>E.05.010.a</v>
      </c>
      <c r="F28" s="3" t="str">
        <f t="shared" si="0"/>
        <v>- Recinzione stradale di sicurezza di H nominale 1.20 m</v>
      </c>
      <c r="G28" s="2" t="str">
        <f>STIMA!G28</f>
        <v>CORPO</v>
      </c>
      <c r="H28" s="2" t="str">
        <f>STIMA!H28</f>
        <v>LAVORI DIVERSI</v>
      </c>
      <c r="I28" s="4">
        <f>IF(B22&gt;0,$B$7,0)</f>
        <v>1</v>
      </c>
      <c r="J28" s="5">
        <v>2</v>
      </c>
      <c r="K28" s="22"/>
      <c r="L28" s="5">
        <f t="shared" si="9"/>
        <v>2</v>
      </c>
      <c r="M28" s="2" t="str">
        <f t="shared" si="1"/>
        <v>ML</v>
      </c>
      <c r="N28" s="6">
        <f t="shared" si="2"/>
        <v>29.86</v>
      </c>
      <c r="O28" s="7">
        <f t="shared" si="5"/>
        <v>59.72</v>
      </c>
      <c r="P28" s="13">
        <f t="shared" si="6"/>
        <v>1.2591156321858263E-2</v>
      </c>
    </row>
    <row r="29" spans="1:16" ht="15.75" thickBot="1" x14ac:dyDescent="0.3">
      <c r="A29" s="78" t="s">
        <v>21</v>
      </c>
      <c r="B29" s="19">
        <f>VLOOKUP($B$5,GEOMETRIA,HLOOKUP($A29,CNR!$A$1:$AX$2,2,FALSE),FALSE)</f>
        <v>0.66999999999999993</v>
      </c>
      <c r="D29" s="55" t="s">
        <v>92</v>
      </c>
      <c r="E29" s="2" t="str">
        <f>STIMA!E29</f>
        <v>G.02.002.a</v>
      </c>
      <c r="F29" s="3" t="str">
        <f t="shared" si="0"/>
        <v>- Bordo laterale</v>
      </c>
      <c r="G29" s="2" t="str">
        <f>STIMA!G29</f>
        <v>CORPO</v>
      </c>
      <c r="H29" s="2" t="str">
        <f>STIMA!H29</f>
        <v xml:space="preserve">BARRIERE DI SICUREZZA </v>
      </c>
      <c r="I29" s="4">
        <f>$B$7+2*B14*(B13/2-B6)</f>
        <v>1</v>
      </c>
      <c r="J29" s="5">
        <f>IF($B$3&lt;1.5,0,B37)</f>
        <v>0</v>
      </c>
      <c r="K29" s="22"/>
      <c r="L29" s="5">
        <f t="shared" si="9"/>
        <v>0</v>
      </c>
      <c r="M29" s="2" t="str">
        <f t="shared" si="1"/>
        <v>ML</v>
      </c>
      <c r="N29" s="6">
        <f t="shared" si="2"/>
        <v>58.29</v>
      </c>
      <c r="O29" s="7">
        <f t="shared" si="5"/>
        <v>0</v>
      </c>
      <c r="P29" s="13">
        <f t="shared" si="6"/>
        <v>0</v>
      </c>
    </row>
    <row r="30" spans="1:16" x14ac:dyDescent="0.25">
      <c r="A30" s="1" t="s">
        <v>86</v>
      </c>
      <c r="B30" s="27">
        <f>VLOOKUP($B$5,GEOMETRIA,HLOOKUP($A30,CNR!$A$1:$AX$2,2,FALSE),FALSE)</f>
        <v>0.3</v>
      </c>
      <c r="D30" s="55" t="s">
        <v>80</v>
      </c>
      <c r="E30" s="2" t="str">
        <f>STIMA!E30</f>
        <v>G.02.003.a</v>
      </c>
      <c r="F30" s="3" t="str">
        <f t="shared" si="0"/>
        <v>- Bordo laterale nastro e paletti o muretto</v>
      </c>
      <c r="G30" s="2" t="str">
        <f>STIMA!G30</f>
        <v>CORPO</v>
      </c>
      <c r="H30" s="2" t="str">
        <f>STIMA!H30</f>
        <v xml:space="preserve">BARRIERE DI SICUREZZA </v>
      </c>
      <c r="I30" s="4">
        <f>$B$7+2*B14*(B13/2-B6)</f>
        <v>1</v>
      </c>
      <c r="J30" s="5">
        <f>IF($B$3&lt;1.5,0,B38)</f>
        <v>0</v>
      </c>
      <c r="K30" s="22"/>
      <c r="L30" s="5">
        <f t="shared" si="9"/>
        <v>0</v>
      </c>
      <c r="M30" s="2" t="str">
        <f t="shared" si="1"/>
        <v>ML</v>
      </c>
      <c r="N30" s="6">
        <f t="shared" si="2"/>
        <v>100.61</v>
      </c>
      <c r="O30" s="7">
        <f t="shared" si="5"/>
        <v>0</v>
      </c>
      <c r="P30" s="13">
        <f t="shared" si="6"/>
        <v>0</v>
      </c>
    </row>
    <row r="31" spans="1:16" x14ac:dyDescent="0.25">
      <c r="A31" s="1" t="s">
        <v>56</v>
      </c>
      <c r="B31" s="27">
        <f>VLOOKUP($B$5,GEOMETRIA,HLOOKUP($A31,CNR!$A$1:$AX$2,2,FALSE),FALSE)</f>
        <v>0.3</v>
      </c>
      <c r="D31" s="55" t="s">
        <v>99</v>
      </c>
      <c r="E31" s="2" t="str">
        <f>STIMA!E31</f>
        <v>G.02.004.a</v>
      </c>
      <c r="F31" s="3" t="str">
        <f t="shared" si="0"/>
        <v>- Bordo laterale nastro e paletti</v>
      </c>
      <c r="G31" s="2" t="str">
        <f>STIMA!G31</f>
        <v>CORPO</v>
      </c>
      <c r="H31" s="2" t="str">
        <f>STIMA!H31</f>
        <v xml:space="preserve">BARRIERE DI SICUREZZA </v>
      </c>
      <c r="I31" s="4">
        <f>$B$7+2*B14*(B13/2-B6)</f>
        <v>1</v>
      </c>
      <c r="J31" s="5">
        <f>IF($B$3&lt;1.5,0,B39)</f>
        <v>2</v>
      </c>
      <c r="K31" s="22"/>
      <c r="L31" s="5">
        <f t="shared" si="9"/>
        <v>2</v>
      </c>
      <c r="M31" s="2" t="str">
        <f t="shared" si="1"/>
        <v>ML</v>
      </c>
      <c r="N31" s="6">
        <f t="shared" si="2"/>
        <v>143.21</v>
      </c>
      <c r="O31" s="7">
        <f t="shared" si="5"/>
        <v>286.42</v>
      </c>
      <c r="P31" s="13">
        <f t="shared" si="6"/>
        <v>6.0387792928778369E-2</v>
      </c>
    </row>
    <row r="32" spans="1:16" x14ac:dyDescent="0.25">
      <c r="A32" s="1" t="s">
        <v>57</v>
      </c>
      <c r="B32" s="27">
        <f>VLOOKUP($B$5,GEOMETRIA,HLOOKUP($A32,CNR!$A$1:$AX$2,2,FALSE),FALSE)</f>
        <v>0.5</v>
      </c>
      <c r="D32" s="55" t="s">
        <v>100</v>
      </c>
      <c r="E32" s="2" t="str">
        <f>STIMA!E32</f>
        <v>G.02.005.b</v>
      </c>
      <c r="F32" s="3" t="str">
        <f t="shared" si="0"/>
        <v>- Bordo ponte nastro e paletti</v>
      </c>
      <c r="G32" s="2" t="str">
        <f>STIMA!G32</f>
        <v>CORPO</v>
      </c>
      <c r="H32" s="2" t="str">
        <f>STIMA!H32</f>
        <v xml:space="preserve">BARRIERE DI SICUREZZA </v>
      </c>
      <c r="I32" s="4">
        <f>$B$7+2*B14*(B13/2-B6)</f>
        <v>1</v>
      </c>
      <c r="J32" s="5">
        <f>IF($B$3&lt;1.5,0,B40)</f>
        <v>0</v>
      </c>
      <c r="K32" s="22"/>
      <c r="L32" s="5">
        <f t="shared" si="9"/>
        <v>0</v>
      </c>
      <c r="M32" s="2" t="str">
        <f t="shared" si="1"/>
        <v>ML</v>
      </c>
      <c r="N32" s="6">
        <f t="shared" si="2"/>
        <v>247.55</v>
      </c>
      <c r="O32" s="7">
        <f t="shared" si="5"/>
        <v>0</v>
      </c>
      <c r="P32" s="13">
        <f t="shared" si="6"/>
        <v>0</v>
      </c>
    </row>
    <row r="33" spans="1:17" x14ac:dyDescent="0.25">
      <c r="A33" s="1" t="s">
        <v>58</v>
      </c>
      <c r="B33" s="27">
        <f>VLOOKUP($B$5,GEOMETRIA,HLOOKUP($A33,CNR!$A$1:$AX$2,2,FALSE),FALSE)</f>
        <v>1</v>
      </c>
      <c r="D33" s="55" t="s">
        <v>101</v>
      </c>
      <c r="E33" s="2" t="str">
        <f>STIMA!E33</f>
        <v>G.02.005.a</v>
      </c>
      <c r="F33" s="3" t="str">
        <f t="shared" si="0"/>
        <v>- Spartitraffico monofilare</v>
      </c>
      <c r="G33" s="2" t="str">
        <f>STIMA!G33</f>
        <v>CORPO</v>
      </c>
      <c r="H33" s="2" t="str">
        <f>STIMA!H33</f>
        <v xml:space="preserve">BARRIERE DI SICUREZZA </v>
      </c>
      <c r="I33" s="4">
        <f>$B$7</f>
        <v>1</v>
      </c>
      <c r="J33" s="5">
        <f t="shared" ref="J33:J38" si="10">B41</f>
        <v>0</v>
      </c>
      <c r="K33" s="22"/>
      <c r="L33" s="5">
        <f t="shared" si="9"/>
        <v>0</v>
      </c>
      <c r="M33" s="2" t="str">
        <f t="shared" si="1"/>
        <v>ML</v>
      </c>
      <c r="N33" s="6">
        <f t="shared" si="2"/>
        <v>184.14</v>
      </c>
      <c r="O33" s="7">
        <f t="shared" si="5"/>
        <v>0</v>
      </c>
      <c r="P33" s="13">
        <f t="shared" si="6"/>
        <v>0</v>
      </c>
    </row>
    <row r="34" spans="1:17" x14ac:dyDescent="0.25">
      <c r="A34" s="1" t="s">
        <v>93</v>
      </c>
      <c r="B34" s="27">
        <f>VLOOKUP($B$5,GEOMETRIA,HLOOKUP($A34,CNR!$A$1:$AX$2,2,FALSE),FALSE)</f>
        <v>1</v>
      </c>
      <c r="D34" s="55" t="s">
        <v>103</v>
      </c>
      <c r="E34" s="2" t="str">
        <f>STIMA!E34</f>
        <v>G.02.015</v>
      </c>
      <c r="F34" s="3" t="str">
        <f t="shared" si="0"/>
        <v>MURETTO DEVIATORE RIGIDO REDIRETTIVO</v>
      </c>
      <c r="G34" s="2" t="str">
        <f>STIMA!G34</f>
        <v>CORPO</v>
      </c>
      <c r="H34" s="2" t="str">
        <f>STIMA!H34</f>
        <v xml:space="preserve">BARRIERE DI SICUREZZA </v>
      </c>
      <c r="I34" s="4">
        <f>$B$7</f>
        <v>1</v>
      </c>
      <c r="J34" s="5">
        <f t="shared" si="10"/>
        <v>1</v>
      </c>
      <c r="K34" s="22"/>
      <c r="L34" s="5">
        <f t="shared" si="9"/>
        <v>1</v>
      </c>
      <c r="M34" s="2" t="str">
        <f t="shared" si="1"/>
        <v>ML</v>
      </c>
      <c r="N34" s="6">
        <f t="shared" si="2"/>
        <v>104.41</v>
      </c>
      <c r="O34" s="7">
        <f t="shared" si="5"/>
        <v>104.41</v>
      </c>
      <c r="P34" s="13">
        <f t="shared" si="6"/>
        <v>2.201343991234463E-2</v>
      </c>
    </row>
    <row r="35" spans="1:17" x14ac:dyDescent="0.25">
      <c r="A35" s="1" t="s">
        <v>70</v>
      </c>
      <c r="B35" s="27">
        <f>VLOOKUP($B$5,GEOMETRIA,HLOOKUP($A35,CNR!$A$1:$AX$2,2,FALSE),FALSE)</f>
        <v>1</v>
      </c>
      <c r="D35" s="55" t="s">
        <v>111</v>
      </c>
      <c r="E35" s="2" t="str">
        <f>STIMA!E35</f>
        <v>G.01.075</v>
      </c>
      <c r="F35" s="3" t="str">
        <f t="shared" si="0"/>
        <v>FORNITURA E POSA IN OPERA DI PARAPETTO SERIE PESANTE CON TUBI PASSANTI E PANNELLI MODULARI</v>
      </c>
      <c r="G35" s="2">
        <f>STIMA!G35</f>
        <v>0</v>
      </c>
      <c r="H35" s="2" t="str">
        <f>STIMA!H35</f>
        <v>LAVORI DIVERSI</v>
      </c>
      <c r="I35" s="4">
        <f>IF(B3&gt;0,$B$7,0)</f>
        <v>1</v>
      </c>
      <c r="J35" s="5">
        <f t="shared" si="10"/>
        <v>0</v>
      </c>
      <c r="K35" s="22"/>
      <c r="L35" s="5">
        <f>I35*J35</f>
        <v>0</v>
      </c>
      <c r="M35" s="2" t="str">
        <f t="shared" si="1"/>
        <v>ML</v>
      </c>
      <c r="N35" s="6">
        <f t="shared" si="2"/>
        <v>121.81</v>
      </c>
      <c r="O35" s="7">
        <f t="shared" si="5"/>
        <v>0</v>
      </c>
      <c r="P35" s="13">
        <f t="shared" si="6"/>
        <v>0</v>
      </c>
    </row>
    <row r="36" spans="1:17" x14ac:dyDescent="0.25">
      <c r="A36" s="1" t="s">
        <v>82</v>
      </c>
      <c r="B36" s="27">
        <f>VLOOKUP($B$5,GEOMETRIA,HLOOKUP($A36,CNR!$A$1:$AX$2,2,FALSE),FALSE)</f>
        <v>25</v>
      </c>
      <c r="D36" s="55" t="s">
        <v>98</v>
      </c>
      <c r="E36" s="2" t="str">
        <f>STIMA!E36</f>
        <v>H.01.003.a</v>
      </c>
      <c r="F36" s="3" t="str">
        <f t="shared" si="0"/>
        <v>- Per strisce continue e discontinue da centimetri 12</v>
      </c>
      <c r="G36" s="2" t="str">
        <f>STIMA!G36</f>
        <v>CORPO</v>
      </c>
      <c r="H36" s="2" t="str">
        <f>STIMA!H36</f>
        <v xml:space="preserve">SEGNALETICA ORIZZONTALE </v>
      </c>
      <c r="I36" s="4">
        <f>$B$7</f>
        <v>1</v>
      </c>
      <c r="J36" s="5">
        <f t="shared" si="10"/>
        <v>0</v>
      </c>
      <c r="K36" s="22"/>
      <c r="L36" s="5">
        <f>I36*J36</f>
        <v>0</v>
      </c>
      <c r="M36" s="2" t="str">
        <f t="shared" si="1"/>
        <v>ML</v>
      </c>
      <c r="N36" s="6">
        <f t="shared" si="2"/>
        <v>0.5</v>
      </c>
      <c r="O36" s="7">
        <f t="shared" ref="O36:O47" si="11">L36*N36</f>
        <v>0</v>
      </c>
      <c r="P36" s="13">
        <f t="shared" si="6"/>
        <v>0</v>
      </c>
    </row>
    <row r="37" spans="1:17" x14ac:dyDescent="0.25">
      <c r="A37" s="23" t="s">
        <v>92</v>
      </c>
      <c r="B37" s="27">
        <f>VLOOKUP($B$5,GEOMETRIA,HLOOKUP($A37,CNR!$A$1:$AX$2,2,FALSE),FALSE)</f>
        <v>0</v>
      </c>
      <c r="D37" s="2" t="s">
        <v>66</v>
      </c>
      <c r="E37" s="2" t="str">
        <f>STIMA!E37</f>
        <v>H.01.003.b</v>
      </c>
      <c r="F37" s="3" t="str">
        <f t="shared" si="0"/>
        <v>- Per strisce continue e discontinue da centimetri 15</v>
      </c>
      <c r="G37" s="2" t="str">
        <f>STIMA!G37</f>
        <v>CORPO</v>
      </c>
      <c r="H37" s="2" t="str">
        <f>STIMA!H37</f>
        <v xml:space="preserve">SEGNALETICA ORIZZONTALE </v>
      </c>
      <c r="I37" s="4">
        <f>$B$7</f>
        <v>1</v>
      </c>
      <c r="J37" s="5">
        <f t="shared" si="10"/>
        <v>2</v>
      </c>
      <c r="K37" s="22"/>
      <c r="L37" s="5">
        <f>I37*J37</f>
        <v>2</v>
      </c>
      <c r="M37" s="2" t="str">
        <f t="shared" si="1"/>
        <v>ML</v>
      </c>
      <c r="N37" s="6">
        <f t="shared" si="2"/>
        <v>0.55000000000000004</v>
      </c>
      <c r="O37" s="7">
        <f t="shared" si="11"/>
        <v>1.1000000000000001</v>
      </c>
      <c r="P37" s="13">
        <f t="shared" si="6"/>
        <v>2.3192015998064455E-4</v>
      </c>
    </row>
    <row r="38" spans="1:17" x14ac:dyDescent="0.25">
      <c r="A38" s="23" t="s">
        <v>80</v>
      </c>
      <c r="B38" s="27">
        <f>VLOOKUP($B$5,GEOMETRIA,HLOOKUP($A38,CNR!$A$1:$AX$2,2,FALSE),FALSE)</f>
        <v>0</v>
      </c>
      <c r="D38" s="2" t="s">
        <v>65</v>
      </c>
      <c r="E38" s="2" t="str">
        <f>STIMA!E38</f>
        <v>H.01.003.c</v>
      </c>
      <c r="F38" s="3" t="str">
        <f t="shared" si="0"/>
        <v>- Per strisce continue e discontinue da centimetri 25</v>
      </c>
      <c r="G38" s="2" t="str">
        <f>STIMA!G38</f>
        <v>CORPO</v>
      </c>
      <c r="H38" s="2" t="str">
        <f>STIMA!H38</f>
        <v xml:space="preserve">SEGNALETICA ORIZZONTALE </v>
      </c>
      <c r="I38" s="4">
        <f>$B$7</f>
        <v>1</v>
      </c>
      <c r="J38" s="5">
        <f t="shared" si="10"/>
        <v>4</v>
      </c>
      <c r="K38" s="22"/>
      <c r="L38" s="5">
        <f>I38*J38</f>
        <v>4</v>
      </c>
      <c r="M38" s="2" t="str">
        <f t="shared" si="1"/>
        <v>ML</v>
      </c>
      <c r="N38" s="6">
        <f t="shared" si="2"/>
        <v>0.71</v>
      </c>
      <c r="O38" s="7">
        <f t="shared" si="11"/>
        <v>2.84</v>
      </c>
      <c r="P38" s="13">
        <f t="shared" si="6"/>
        <v>5.9877568576820943E-4</v>
      </c>
    </row>
    <row r="39" spans="1:17" x14ac:dyDescent="0.25">
      <c r="A39" s="23" t="s">
        <v>99</v>
      </c>
      <c r="B39" s="27">
        <f>VLOOKUP($B$5,GEOMETRIA,HLOOKUP($A39,CNR!$A$1:$AX$2,2,FALSE),FALSE)</f>
        <v>2</v>
      </c>
      <c r="D39" s="2" t="s">
        <v>62</v>
      </c>
      <c r="E39" s="2" t="str">
        <f>STIMA!E39</f>
        <v>I.02.001.a</v>
      </c>
      <c r="F39" s="3" t="str">
        <f t="shared" si="0"/>
        <v>- Di cm 50X50X20</v>
      </c>
      <c r="G39" s="2" t="str">
        <f>STIMA!G39</f>
        <v>CORPO</v>
      </c>
      <c r="H39" s="2" t="str">
        <f>STIMA!H39</f>
        <v>LAVORI DIVERSI</v>
      </c>
      <c r="I39" s="4">
        <f>$B$7</f>
        <v>1</v>
      </c>
      <c r="J39" s="5">
        <f>IF(AND(B36&gt;0,B3&gt;0),((B3+B11)/COS(ATAN(B16))*2+(IF(B3&gt;B19,2*B18,0))+2*B10+2*B20)/B36,0)</f>
        <v>0.77131040917609428</v>
      </c>
      <c r="K39" s="22"/>
      <c r="L39" s="5">
        <f>I39*J39</f>
        <v>0.77131040917609428</v>
      </c>
      <c r="M39" s="2" t="str">
        <f t="shared" si="1"/>
        <v>ML</v>
      </c>
      <c r="N39" s="6">
        <f t="shared" si="2"/>
        <v>19.73</v>
      </c>
      <c r="O39" s="7">
        <f t="shared" si="11"/>
        <v>15.217954373044341</v>
      </c>
      <c r="P39" s="13">
        <f t="shared" si="6"/>
        <v>3.2085003752496295E-3</v>
      </c>
    </row>
    <row r="40" spans="1:17" x14ac:dyDescent="0.25">
      <c r="A40" s="23" t="s">
        <v>100</v>
      </c>
      <c r="B40" s="27">
        <f>VLOOKUP($B$5,GEOMETRIA,HLOOKUP($A40,CNR!$A$1:$AX$2,2,FALSE),FALSE)</f>
        <v>0</v>
      </c>
      <c r="D40" s="55" t="s">
        <v>112</v>
      </c>
      <c r="E40" s="2" t="str">
        <f>STIMA!E40</f>
        <v>E.02.010.a</v>
      </c>
      <c r="F40" s="3" t="str">
        <f t="shared" si="0"/>
        <v>- Sezione di cm 15 x 25</v>
      </c>
      <c r="G40" s="2" t="str">
        <f>STIMA!G40</f>
        <v>CORPO</v>
      </c>
      <c r="H40" s="2" t="str">
        <f>STIMA!H40</f>
        <v>LAVORI DIVERSI</v>
      </c>
      <c r="I40" s="4">
        <f>IF(B13&gt;0,(B13/2-B6)*6.28+B14*2*B13/2,0)</f>
        <v>0</v>
      </c>
      <c r="J40" s="5"/>
      <c r="K40" s="22"/>
      <c r="L40" s="5">
        <f>I40</f>
        <v>0</v>
      </c>
      <c r="M40" s="2" t="str">
        <f t="shared" si="1"/>
        <v>ML</v>
      </c>
      <c r="N40" s="6">
        <f t="shared" si="2"/>
        <v>16.28</v>
      </c>
      <c r="O40" s="7">
        <f t="shared" si="11"/>
        <v>0</v>
      </c>
      <c r="P40" s="13">
        <f t="shared" si="6"/>
        <v>0</v>
      </c>
      <c r="Q40" s="57"/>
    </row>
    <row r="41" spans="1:17" x14ac:dyDescent="0.25">
      <c r="A41" s="23" t="s">
        <v>101</v>
      </c>
      <c r="B41" s="27">
        <f>VLOOKUP($B$5,GEOMETRIA,HLOOKUP($A41,CNR!$A$1:$AX$2,2,FALSE),FALSE)</f>
        <v>0</v>
      </c>
      <c r="D41" s="58" t="s">
        <v>107</v>
      </c>
      <c r="E41" s="2" t="str">
        <f>STIMA!E41</f>
        <v>E.02.035.b</v>
      </c>
      <c r="F41" s="3" t="str">
        <f t="shared" si="0"/>
        <v>- In letto di sabbia e cemento, dimensioni 10x10x12 cm</v>
      </c>
      <c r="G41" s="2" t="str">
        <f>STIMA!G41</f>
        <v>CORPO</v>
      </c>
      <c r="H41" s="2" t="str">
        <f>STIMA!H41</f>
        <v>LAVORI DIVERSI</v>
      </c>
      <c r="I41" s="4">
        <f>IF(B13&gt;0,(B13/2-B6-B15/2)*6.28,0)</f>
        <v>0</v>
      </c>
      <c r="J41" s="5">
        <f>IF(B13&gt;0,B15,0)</f>
        <v>0</v>
      </c>
      <c r="K41" s="22"/>
      <c r="L41" s="5">
        <f>I41*J41</f>
        <v>0</v>
      </c>
      <c r="M41" s="2" t="str">
        <f t="shared" si="1"/>
        <v>MQ</v>
      </c>
      <c r="N41" s="6">
        <f t="shared" si="2"/>
        <v>93.51</v>
      </c>
      <c r="O41" s="7">
        <f t="shared" si="11"/>
        <v>0</v>
      </c>
      <c r="P41" s="13">
        <f t="shared" si="6"/>
        <v>0</v>
      </c>
      <c r="Q41" s="57"/>
    </row>
    <row r="42" spans="1:17" x14ac:dyDescent="0.25">
      <c r="A42" s="23" t="s">
        <v>103</v>
      </c>
      <c r="B42" s="27">
        <f>VLOOKUP($B$5,GEOMETRIA,HLOOKUP($A42,CNR!$A$1:$AX$2,2,FALSE),FALSE)</f>
        <v>1</v>
      </c>
      <c r="D42" s="59" t="s">
        <v>63</v>
      </c>
      <c r="E42" s="2" t="str">
        <f>STIMA!E42</f>
        <v>E.02.025.a</v>
      </c>
      <c r="F42" s="3" t="str">
        <f t="shared" si="0"/>
        <v>- Dimensioni 30/35 x 50 x 200 cm</v>
      </c>
      <c r="G42" s="2" t="str">
        <f>STIMA!G42</f>
        <v>CORPO</v>
      </c>
      <c r="H42" s="2" t="str">
        <f>STIMA!H42</f>
        <v>LAVORI DIVERSI</v>
      </c>
      <c r="I42" s="4">
        <f>$B$7</f>
        <v>1</v>
      </c>
      <c r="J42" s="5">
        <f>IF(B3&gt;0,0,2)</f>
        <v>0</v>
      </c>
      <c r="K42" s="22"/>
      <c r="L42" s="5">
        <f>I42*J42</f>
        <v>0</v>
      </c>
      <c r="M42" s="2" t="str">
        <f t="shared" si="1"/>
        <v>ML</v>
      </c>
      <c r="N42" s="6">
        <f t="shared" si="2"/>
        <v>60.72</v>
      </c>
      <c r="O42" s="7">
        <f t="shared" si="11"/>
        <v>0</v>
      </c>
      <c r="P42" s="13">
        <f t="shared" si="6"/>
        <v>0</v>
      </c>
      <c r="Q42" s="57"/>
    </row>
    <row r="43" spans="1:17" x14ac:dyDescent="0.25">
      <c r="A43" s="23" t="s">
        <v>111</v>
      </c>
      <c r="B43" s="27">
        <f>VLOOKUP($B$5,GEOMETRIA,HLOOKUP($A43,CNR!$A$1:$AX$2,2,FALSE),FALSE)</f>
        <v>0</v>
      </c>
      <c r="D43" s="58" t="s">
        <v>106</v>
      </c>
      <c r="E43" s="2" t="str">
        <f>STIMA!E43</f>
        <v>E.02.020.b</v>
      </c>
      <c r="F43" s="3" t="str">
        <f t="shared" si="0"/>
        <v>- a sezione trapezoidale, dimensioni 50X40X25h</v>
      </c>
      <c r="G43" s="2" t="str">
        <f>STIMA!G43</f>
        <v>CORPO</v>
      </c>
      <c r="H43" s="2" t="str">
        <f>STIMA!H43</f>
        <v>LAVORI DIVERSI</v>
      </c>
      <c r="I43" s="4">
        <f>IF(B12&gt;0,$B$7,0)</f>
        <v>0</v>
      </c>
      <c r="J43" s="5">
        <f>IF(B12&gt;0,2,0)</f>
        <v>0</v>
      </c>
      <c r="K43" s="22"/>
      <c r="L43" s="5">
        <f>I43*J43</f>
        <v>0</v>
      </c>
      <c r="M43" s="2" t="str">
        <f t="shared" si="1"/>
        <v>ML</v>
      </c>
      <c r="N43" s="6">
        <f t="shared" si="2"/>
        <v>43.25</v>
      </c>
      <c r="O43" s="7">
        <f t="shared" si="11"/>
        <v>0</v>
      </c>
      <c r="P43" s="13">
        <f t="shared" si="6"/>
        <v>0</v>
      </c>
    </row>
    <row r="44" spans="1:17" x14ac:dyDescent="0.25">
      <c r="A44" s="23" t="s">
        <v>98</v>
      </c>
      <c r="B44" s="27">
        <f>VLOOKUP($B$5,GEOMETRIA,HLOOKUP($A44,CNR!$A$1:$AX$2,2,FALSE),FALSE)</f>
        <v>0</v>
      </c>
      <c r="D44" s="58" t="s">
        <v>113</v>
      </c>
      <c r="E44" s="2" t="str">
        <f>STIMA!E44</f>
        <v>B.03.035.b</v>
      </c>
      <c r="F44" s="3" t="str">
        <f t="shared" si="0"/>
        <v>- Classe di resistenza C28/35 (RCK&gt;=35 N/mmq)</v>
      </c>
      <c r="G44" s="2" t="str">
        <f>STIMA!G44</f>
        <v>CORPO</v>
      </c>
      <c r="H44" s="2" t="str">
        <f>STIMA!H44</f>
        <v>OPERE IN CLS (ESCLUSE FONDAZIONI INDIRETTE)</v>
      </c>
      <c r="I44" s="4">
        <f>IF(B12&gt;0,$B$7,0)</f>
        <v>0</v>
      </c>
      <c r="J44" s="5">
        <f>B12</f>
        <v>0</v>
      </c>
      <c r="K44" s="60">
        <f>IF(B12&gt;0,0.3,0)</f>
        <v>0</v>
      </c>
      <c r="L44" s="5">
        <f>I44*J44*K44</f>
        <v>0</v>
      </c>
      <c r="M44" s="2" t="str">
        <f t="shared" si="1"/>
        <v>MC</v>
      </c>
      <c r="N44" s="6">
        <f t="shared" si="2"/>
        <v>130.61000000000001</v>
      </c>
      <c r="O44" s="7">
        <f t="shared" si="11"/>
        <v>0</v>
      </c>
      <c r="P44" s="13">
        <f t="shared" si="6"/>
        <v>0</v>
      </c>
    </row>
    <row r="45" spans="1:17" x14ac:dyDescent="0.25">
      <c r="A45" s="23" t="s">
        <v>66</v>
      </c>
      <c r="B45" s="27">
        <f>VLOOKUP($B$5,GEOMETRIA,HLOOKUP($A45,CNR!$A$1:$AX$2,2,FALSE),FALSE)</f>
        <v>2</v>
      </c>
      <c r="D45" s="58" t="s">
        <v>114</v>
      </c>
      <c r="E45" s="2" t="str">
        <f>STIMA!E45</f>
        <v>B.05.030</v>
      </c>
      <c r="F45" s="3" t="str">
        <f t="shared" si="0"/>
        <v>ACCIAI E STRUTTURE IN ACCIAIO - IN BARRE TONDE B450C BARRE AD ADERENZA MIGLIORATA</v>
      </c>
      <c r="G45" s="2" t="str">
        <f>STIMA!G45</f>
        <v>CORPO</v>
      </c>
      <c r="H45" s="2" t="str">
        <f>STIMA!H45</f>
        <v>OPERE IN CLS (ESCLUSE FONDAZIONI INDIRETTE)</v>
      </c>
      <c r="I45" s="48" t="s">
        <v>85</v>
      </c>
      <c r="J45" s="50"/>
      <c r="K45" s="60">
        <f>IF(B12&gt;0,50,0)</f>
        <v>0</v>
      </c>
      <c r="L45" s="5">
        <f>L44*K45</f>
        <v>0</v>
      </c>
      <c r="M45" s="2" t="str">
        <f t="shared" si="1"/>
        <v>kG</v>
      </c>
      <c r="N45" s="6">
        <f t="shared" si="2"/>
        <v>1.26</v>
      </c>
      <c r="O45" s="7">
        <f t="shared" si="11"/>
        <v>0</v>
      </c>
      <c r="P45" s="13">
        <f t="shared" si="6"/>
        <v>0</v>
      </c>
    </row>
    <row r="46" spans="1:17" x14ac:dyDescent="0.25">
      <c r="A46" s="26" t="s">
        <v>65</v>
      </c>
      <c r="B46" s="27">
        <f>VLOOKUP($B$5,GEOMETRIA,HLOOKUP($A46,CNR!$A$1:$AX$2,2,FALSE),FALSE)</f>
        <v>4</v>
      </c>
      <c r="D46" s="58" t="s">
        <v>115</v>
      </c>
      <c r="E46" s="2" t="str">
        <f>STIMA!E46</f>
        <v>B.04.001</v>
      </c>
      <c r="F46" s="3" t="str">
        <f t="shared" si="0"/>
        <v>CASSEFORME PIANE ORIZZONTALI O VERTICALI PER CONGLOMERATI CEMENTIZI</v>
      </c>
      <c r="G46" s="2" t="str">
        <f>STIMA!G46</f>
        <v>CORPO</v>
      </c>
      <c r="H46" s="2" t="str">
        <f>STIMA!H46</f>
        <v>OPERE IN CLS (ESCLUSE FONDAZIONI INDIRETTE)</v>
      </c>
      <c r="I46" s="4">
        <f>IF(B12&gt;0,$B$7,0)</f>
        <v>0</v>
      </c>
      <c r="J46" s="5">
        <f>IF(B12&gt;0,2*0.3,0)</f>
        <v>0</v>
      </c>
      <c r="K46" s="22"/>
      <c r="L46" s="5">
        <f>I46*J46</f>
        <v>0</v>
      </c>
      <c r="M46" s="2" t="str">
        <f t="shared" si="1"/>
        <v>MQ</v>
      </c>
      <c r="N46" s="6">
        <f t="shared" si="2"/>
        <v>28.88</v>
      </c>
      <c r="O46" s="7">
        <f t="shared" si="11"/>
        <v>0</v>
      </c>
      <c r="P46" s="13">
        <f t="shared" si="6"/>
        <v>0</v>
      </c>
    </row>
    <row r="47" spans="1:17" x14ac:dyDescent="0.25">
      <c r="A47" s="1" t="s">
        <v>124</v>
      </c>
      <c r="B47" s="27">
        <f>VLOOKUP($B$5,GEOMETRIA,HLOOKUP($A47,CNR!$A$1:$AX$2,2,FALSE),FALSE)</f>
        <v>0</v>
      </c>
      <c r="D47" s="2" t="s">
        <v>70</v>
      </c>
      <c r="E47" s="2"/>
      <c r="F47" s="3" t="str">
        <f t="shared" si="0"/>
        <v/>
      </c>
      <c r="G47" s="2"/>
      <c r="H47" s="2"/>
      <c r="I47" s="4">
        <f>IF(B35=1,$B$7,0)</f>
        <v>1</v>
      </c>
      <c r="J47" s="5">
        <f>IF(B3&gt;0,(2*B10+B6+2*B12+B15+((B3+B11)*B16)*2+(IF(B3&gt;B19,2*B18,0))+2*B20+6*B21+2*B22+B9),B6+2*B10+2*B12+B15+(K15+K16)*2*B17+IF(B29-B3&gt;B19,2*B18,0)+2*B20+6*B21+2*B22+B9)</f>
        <v>46.8</v>
      </c>
      <c r="K47" s="12"/>
      <c r="L47" s="5">
        <f>I47*J47</f>
        <v>46.8</v>
      </c>
      <c r="M47" s="2" t="s">
        <v>35</v>
      </c>
      <c r="N47" s="6">
        <v>15</v>
      </c>
      <c r="O47" s="7">
        <f t="shared" si="11"/>
        <v>702</v>
      </c>
      <c r="P47" s="13">
        <f t="shared" si="6"/>
        <v>0.14800722936946586</v>
      </c>
    </row>
    <row r="48" spans="1:17" x14ac:dyDescent="0.25">
      <c r="A48" s="1" t="s">
        <v>150</v>
      </c>
      <c r="B48" s="27">
        <f>VLOOKUP($B$5,GEOMETRIA,HLOOKUP($A48,CNR!$A$1:$AX$2,2,FALSE),FALSE)</f>
        <v>0</v>
      </c>
      <c r="D48" s="58" t="s">
        <v>126</v>
      </c>
      <c r="E48" s="2" t="str">
        <f>STIMA!E48</f>
        <v>G.02.025.b</v>
      </c>
      <c r="F48" s="3" t="str">
        <f>IF(E48="","",VLOOKUP(E48,EPU,2,FALSE))</f>
        <v>- Laterale</v>
      </c>
      <c r="G48" s="2" t="str">
        <f>STIMA!G48</f>
        <v>CORPO</v>
      </c>
      <c r="H48" s="2" t="str">
        <f>STIMA!H48</f>
        <v xml:space="preserve">BARRIERE DI SICUREZZA </v>
      </c>
      <c r="I48" s="4">
        <f>IF(B49&gt;0,$B$7,0)</f>
        <v>0</v>
      </c>
      <c r="J48" s="5">
        <f>B47</f>
        <v>0</v>
      </c>
      <c r="K48" s="60"/>
      <c r="L48" s="5">
        <f>I48*J48</f>
        <v>0</v>
      </c>
      <c r="M48" s="2" t="str">
        <f>IF(E48="","",VLOOKUP(E48,EPU,3,FALSE))</f>
        <v>ML</v>
      </c>
      <c r="N48" s="6">
        <f>IF(E48="","",VLOOKUP(E48,EPU,4,FALSE))</f>
        <v>10.14</v>
      </c>
      <c r="O48" s="7">
        <f>L48*N48</f>
        <v>0</v>
      </c>
      <c r="P48" s="13">
        <f t="shared" si="6"/>
        <v>0</v>
      </c>
    </row>
    <row r="49" spans="1:16" x14ac:dyDescent="0.25">
      <c r="A49" s="1" t="s">
        <v>126</v>
      </c>
      <c r="B49" s="27">
        <f>VLOOKUP($B$5,GEOMETRIA,HLOOKUP($A49,CNR!$A$1:$AX$2,2,FALSE),FALSE)</f>
        <v>0</v>
      </c>
      <c r="D49" s="58" t="s">
        <v>125</v>
      </c>
      <c r="E49" s="2" t="str">
        <f>STIMA!E49</f>
        <v>A.02.001.e</v>
      </c>
      <c r="F49" s="3" t="str">
        <f>IF(E49="","",VLOOKUP(E49,EPU,2,FALSE))</f>
        <v>- Scarpate per ammorsamento nuovi rilevati</v>
      </c>
      <c r="G49" s="2" t="str">
        <f>STIMA!G49</f>
        <v>MISURA</v>
      </c>
      <c r="H49" s="2" t="str">
        <f>STIMA!H49</f>
        <v>BONIFICHE</v>
      </c>
      <c r="I49" s="4">
        <f>IF(B47&gt;0,$B$7,0)</f>
        <v>0</v>
      </c>
      <c r="J49" s="5">
        <f>IF(B47&gt;0,ABS(B3)/COS(ATAN(B16))*B47,0)</f>
        <v>0</v>
      </c>
      <c r="K49" s="60"/>
      <c r="L49" s="5">
        <f>I49*J49</f>
        <v>0</v>
      </c>
      <c r="M49" s="2" t="str">
        <f>IF(E49="","",VLOOKUP(E49,EPU,3,FALSE))</f>
        <v>MQ</v>
      </c>
      <c r="N49" s="6">
        <f>IF(E49="","",VLOOKUP(E49,EPU,4,FALSE))</f>
        <v>12.87</v>
      </c>
      <c r="O49" s="7">
        <f>L49*N49</f>
        <v>0</v>
      </c>
      <c r="P49" s="13">
        <f t="shared" si="6"/>
        <v>0</v>
      </c>
    </row>
    <row r="50" spans="1:16" x14ac:dyDescent="0.25">
      <c r="D50" s="58" t="s">
        <v>151</v>
      </c>
      <c r="E50" s="2" t="str">
        <f>STIMA!E50</f>
        <v>D.01.060</v>
      </c>
      <c r="F50" s="3" t="str">
        <f>IF(E50="","",VLOOKUP(E50,EPU,2,FALSE))</f>
        <v>TAGLIO DELLA PAVIMENTAZIONE IN CONGLOMERATO BITUMINOSO SU IMPALCATI</v>
      </c>
      <c r="G50" s="2" t="str">
        <f>STIMA!G50</f>
        <v>MISURA</v>
      </c>
      <c r="H50" s="2" t="str">
        <f>STIMA!H50</f>
        <v>DEMOLIZIONI</v>
      </c>
      <c r="I50" s="4">
        <f>IF(B47&gt;0,$B$7,0)</f>
        <v>0</v>
      </c>
      <c r="J50" s="5">
        <f>B47</f>
        <v>0</v>
      </c>
      <c r="K50" s="60"/>
      <c r="L50" s="5">
        <f>I50*J50</f>
        <v>0</v>
      </c>
      <c r="M50" s="2" t="str">
        <f>IF(E50="","",VLOOKUP(E50,EPU,3,FALSE))</f>
        <v>ML</v>
      </c>
      <c r="N50" s="6">
        <f>IF(E50="","",VLOOKUP(E50,EPU,4,FALSE))</f>
        <v>1.63</v>
      </c>
      <c r="O50" s="7">
        <f>L50*N50</f>
        <v>0</v>
      </c>
      <c r="P50" s="13">
        <f t="shared" si="6"/>
        <v>0</v>
      </c>
    </row>
    <row r="51" spans="1:16" x14ac:dyDescent="0.25">
      <c r="D51" s="58" t="s">
        <v>152</v>
      </c>
      <c r="E51" s="2" t="str">
        <f>STIMA!E51</f>
        <v>D.01.065</v>
      </c>
      <c r="F51" s="3" t="str">
        <f>IF(E51="","",VLOOKUP(E51,EPU,2,FALSE))</f>
        <v>SCARIFICA E/O DEMOLIZIONE PAVIMENTAZIONE SU IMPALCATI DI OPERE D'ARTE</v>
      </c>
      <c r="G51" s="2" t="str">
        <f>STIMA!G51</f>
        <v>MISURA</v>
      </c>
      <c r="H51" s="2" t="str">
        <f>STIMA!H51</f>
        <v>DEMOLIZIONI</v>
      </c>
      <c r="I51" s="4">
        <f>IF(B47&gt;0,$B$7,0)</f>
        <v>0</v>
      </c>
      <c r="J51" s="5">
        <f>B48*B47</f>
        <v>0</v>
      </c>
      <c r="K51" s="60">
        <f>B29*100</f>
        <v>67</v>
      </c>
      <c r="L51" s="5">
        <f>I51*J51*K51</f>
        <v>0</v>
      </c>
      <c r="M51" s="2" t="str">
        <f>IF(E51="","",VLOOKUP(E51,EPU,3,FALSE))</f>
        <v>MQxCM</v>
      </c>
      <c r="N51" s="6">
        <f>IF(E51="","",VLOOKUP(E51,EPU,4,FALSE))</f>
        <v>0.55000000000000004</v>
      </c>
      <c r="O51" s="7">
        <f>L51*N51</f>
        <v>0</v>
      </c>
      <c r="P51" s="13">
        <f t="shared" si="6"/>
        <v>0</v>
      </c>
    </row>
    <row r="52" spans="1:16" x14ac:dyDescent="0.25">
      <c r="D52" s="58" t="s">
        <v>153</v>
      </c>
      <c r="E52" s="2" t="str">
        <f>STIMA!E52</f>
        <v>D.01.052</v>
      </c>
      <c r="F52" s="3" t="str">
        <f>IF(E52="","",VLOOKUP(E52,EPU,2,FALSE))</f>
        <v>FRESATURA DI STRATI DI PAVIMENTAZIONE IN CONGLOMERATO BITUMINOSO</v>
      </c>
      <c r="G52" s="2" t="str">
        <f>STIMA!G52</f>
        <v>MISURA</v>
      </c>
      <c r="H52" s="2" t="str">
        <f>STIMA!H52</f>
        <v>DEMOLIZIONI</v>
      </c>
      <c r="I52" s="4">
        <f>IF(B47&gt;0,$B$7,0)</f>
        <v>0</v>
      </c>
      <c r="J52" s="5">
        <f>B48*B47</f>
        <v>0</v>
      </c>
      <c r="K52" s="60">
        <f>(MAX(B27:B28)+B26)*100</f>
        <v>10</v>
      </c>
      <c r="L52" s="5">
        <f>I52*J52*K52</f>
        <v>0</v>
      </c>
      <c r="M52" s="2" t="str">
        <f>IF(E52="","",VLOOKUP(E52,EPU,3,FALSE))</f>
        <v>MQxCM</v>
      </c>
      <c r="N52" s="6">
        <f>IF(E52="","",VLOOKUP(E52,EPU,4,FALSE))</f>
        <v>0.44</v>
      </c>
      <c r="O52" s="7">
        <f>L52*N52</f>
        <v>0</v>
      </c>
      <c r="P52" s="13">
        <f t="shared" si="6"/>
        <v>0</v>
      </c>
    </row>
    <row r="60" spans="1:16" ht="15.75" thickBot="1" x14ac:dyDescent="0.3"/>
    <row r="61" spans="1:16" ht="16.5" thickBot="1" x14ac:dyDescent="0.3">
      <c r="O61" s="61">
        <f>SUM(O2:O60)</f>
        <v>4743.011560925981</v>
      </c>
      <c r="P61" s="62">
        <f>SUM(P2:P48)</f>
        <v>1</v>
      </c>
    </row>
    <row r="62" spans="1:16" x14ac:dyDescent="0.25">
      <c r="P62" s="62">
        <f>MAX(P2:P47)</f>
        <v>0.34145959120747127</v>
      </c>
    </row>
    <row r="63" spans="1:16" x14ac:dyDescent="0.25">
      <c r="P63" s="63">
        <v>0.2</v>
      </c>
    </row>
    <row r="64" spans="1:16" x14ac:dyDescent="0.25">
      <c r="P64" s="63">
        <v>0.05</v>
      </c>
    </row>
    <row r="65533" spans="7:7" x14ac:dyDescent="0.25">
      <c r="G65533" s="64"/>
    </row>
  </sheetData>
  <dataValidations count="4">
    <dataValidation type="list" allowBlank="1" showInputMessage="1" showErrorMessage="1" sqref="B5">
      <formula1>TIPO</formula1>
    </dataValidation>
    <dataValidation type="list" allowBlank="1" showInputMessage="1" showErrorMessage="1" sqref="G65533:G65536 G2:G52">
      <formula1>CM</formula1>
    </dataValidation>
    <dataValidation type="list" allowBlank="1" showInputMessage="1" showErrorMessage="1" sqref="E2:E52">
      <formula1>CODICE</formula1>
    </dataValidation>
    <dataValidation type="list" allowBlank="1" showInputMessage="1" showErrorMessage="1" sqref="H2:H52">
      <formula1>CAT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5533"/>
  <sheetViews>
    <sheetView zoomScale="90" zoomScaleNormal="90" workbookViewId="0">
      <pane ySplit="1" topLeftCell="A2" activePane="bottomLeft" state="frozen"/>
      <selection activeCell="G47" sqref="G47:H47"/>
      <selection pane="bottomLeft" activeCell="O34" sqref="O34:O35"/>
    </sheetView>
  </sheetViews>
  <sheetFormatPr defaultRowHeight="15" x14ac:dyDescent="0.25"/>
  <cols>
    <col min="1" max="1" width="23.5703125" style="1" customWidth="1"/>
    <col min="2" max="2" width="16.28515625" style="1" customWidth="1"/>
    <col min="3" max="3" width="3" style="1" customWidth="1"/>
    <col min="4" max="4" width="26" style="1" customWidth="1"/>
    <col min="5" max="5" width="12.140625" style="1" customWidth="1"/>
    <col min="6" max="7" width="2.5703125" style="1" customWidth="1"/>
    <col min="8" max="8" width="2" style="1" customWidth="1"/>
    <col min="9" max="9" width="6.7109375" style="1" customWidth="1"/>
    <col min="10" max="10" width="7.5703125" style="1" customWidth="1"/>
    <col min="11" max="11" width="6" style="1" customWidth="1"/>
    <col min="12" max="12" width="11" style="1" customWidth="1"/>
    <col min="13" max="13" width="9.140625" style="1" customWidth="1"/>
    <col min="14" max="14" width="10" style="1" customWidth="1"/>
    <col min="15" max="15" width="17.5703125" style="1" customWidth="1"/>
    <col min="16" max="16" width="9.140625" style="1" customWidth="1"/>
    <col min="17" max="17" width="6.28515625" style="1" customWidth="1"/>
    <col min="20" max="21" width="9.140625" style="1"/>
    <col min="22" max="22" width="13.7109375" style="1" customWidth="1"/>
    <col min="23" max="16384" width="9.140625" style="1"/>
  </cols>
  <sheetData>
    <row r="1" spans="1:29" ht="15.75" thickBot="1" x14ac:dyDescent="0.3">
      <c r="A1" s="73"/>
      <c r="B1" s="74"/>
      <c r="D1" s="70" t="s">
        <v>32</v>
      </c>
      <c r="E1" s="70" t="s">
        <v>0</v>
      </c>
      <c r="F1" s="70" t="s">
        <v>1</v>
      </c>
      <c r="G1" s="70" t="s">
        <v>6</v>
      </c>
      <c r="H1" s="70" t="s">
        <v>5</v>
      </c>
      <c r="I1" s="70" t="s">
        <v>2</v>
      </c>
      <c r="J1" s="70" t="s">
        <v>3</v>
      </c>
      <c r="K1" s="70" t="s">
        <v>4</v>
      </c>
      <c r="L1" s="70" t="s">
        <v>40</v>
      </c>
      <c r="M1" s="70" t="s">
        <v>41</v>
      </c>
      <c r="N1" s="70" t="s">
        <v>34</v>
      </c>
      <c r="O1" s="70" t="s">
        <v>42</v>
      </c>
      <c r="P1" s="71" t="s">
        <v>37</v>
      </c>
      <c r="Q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6.5" thickBot="1" x14ac:dyDescent="0.3">
      <c r="A2" s="75" t="s">
        <v>102</v>
      </c>
      <c r="B2" s="10">
        <f>O61</f>
        <v>5483.1178382380876</v>
      </c>
      <c r="D2" s="2" t="s">
        <v>56</v>
      </c>
      <c r="E2" s="2" t="str">
        <f>STIMA!E2</f>
        <v>A.02.001.f</v>
      </c>
      <c r="F2" s="3" t="str">
        <f t="shared" ref="F2:F47" si="0">IF(E2="","",VLOOKUP(E2,EPU,2,FALSE))</f>
        <v>- Dei rilevati con materiale da cava A1/A3 - Profondità cm 30</v>
      </c>
      <c r="G2" s="2" t="str">
        <f>STIMA!G2</f>
        <v>CORPO</v>
      </c>
      <c r="H2" s="2" t="str">
        <f>STIMA!H2</f>
        <v xml:space="preserve">MOVIMENTI DI MATERIE </v>
      </c>
      <c r="I2" s="4">
        <f>$B$7</f>
        <v>1</v>
      </c>
      <c r="J2" s="5">
        <f>IF(B47&gt;0,B6,IF(B3&gt;0,(B6+2*B10+((B3+B11)*B16-B30/COS(ATAN(B16)))*2+(IF(B3&gt;B19,2*B18,0)))+B15+2*B12,0))</f>
        <v>36.218334617360803</v>
      </c>
      <c r="K2" s="22"/>
      <c r="L2" s="5">
        <f>I2*J2</f>
        <v>36.218334617360803</v>
      </c>
      <c r="M2" s="2" t="str">
        <f t="shared" ref="M2:M46" si="1">IF(E2="","",VLOOKUP(E2,EPU,3,FALSE))</f>
        <v>MQ</v>
      </c>
      <c r="N2" s="6">
        <f t="shared" ref="N2:N46" si="2">IF(E2="","",VLOOKUP(E2,EPU,4,FALSE))</f>
        <v>5.82</v>
      </c>
      <c r="O2" s="7">
        <f t="shared" ref="O2:O9" si="3">L2*N2</f>
        <v>210.79070747303987</v>
      </c>
      <c r="P2" s="8">
        <f t="shared" ref="P2:P9" si="4">O2/$O$61</f>
        <v>3.844358514475664E-2</v>
      </c>
    </row>
    <row r="3" spans="1:29" ht="15.75" thickBot="1" x14ac:dyDescent="0.3">
      <c r="A3" s="75" t="s">
        <v>110</v>
      </c>
      <c r="B3" s="14">
        <f>STIMA!V10</f>
        <v>5</v>
      </c>
      <c r="D3" s="2" t="s">
        <v>74</v>
      </c>
      <c r="E3" s="2" t="str">
        <f>STIMA!E3</f>
        <v>A.02.020.b</v>
      </c>
      <c r="F3" s="3" t="str">
        <f t="shared" si="0"/>
        <v>- Con uso di calce</v>
      </c>
      <c r="G3" s="2" t="str">
        <f>STIMA!G3</f>
        <v>CORPO</v>
      </c>
      <c r="H3" s="2" t="str">
        <f>STIMA!H3</f>
        <v xml:space="preserve">MOVIMENTI DI MATERIE </v>
      </c>
      <c r="I3" s="4">
        <f>IF(B34=1,$B$7,0)</f>
        <v>1</v>
      </c>
      <c r="J3" s="5">
        <f>IF(B47&gt;0,B6,IF(B3&gt;0,(B6+2*B10+((B3+B11)*B16-B30/COS(ATAN(B16)))*2+(IF(B3&gt;B19,2*B18,0)))+B15+B12,B6+2*B10+2*B12+B15))</f>
        <v>36.218334617360803</v>
      </c>
      <c r="K3" s="60">
        <v>0.3</v>
      </c>
      <c r="L3" s="5">
        <f>I3*J3*K3</f>
        <v>10.865500385208241</v>
      </c>
      <c r="M3" s="2" t="str">
        <f t="shared" si="1"/>
        <v>MC</v>
      </c>
      <c r="N3" s="6">
        <f t="shared" si="2"/>
        <v>5.9</v>
      </c>
      <c r="O3" s="7">
        <f t="shared" si="3"/>
        <v>64.106452272728632</v>
      </c>
      <c r="P3" s="13">
        <f t="shared" si="4"/>
        <v>1.1691605791446609E-2</v>
      </c>
    </row>
    <row r="4" spans="1:29" ht="15.75" thickBot="1" x14ac:dyDescent="0.3">
      <c r="A4" s="75" t="s">
        <v>109</v>
      </c>
      <c r="B4" s="14">
        <v>1</v>
      </c>
      <c r="D4" s="2" t="s">
        <v>71</v>
      </c>
      <c r="E4" s="2" t="str">
        <f>STIMA!E4</f>
        <v>A.01.001</v>
      </c>
      <c r="F4" s="3" t="str">
        <f t="shared" si="0"/>
        <v>SCAVO DI SBANCAMENTO IN MATERIE DI QUALSIASI NATURA</v>
      </c>
      <c r="G4" s="2" t="str">
        <f>STIMA!G4</f>
        <v>MISURA</v>
      </c>
      <c r="H4" s="2" t="str">
        <f>STIMA!H4</f>
        <v>BONIFICHE</v>
      </c>
      <c r="I4" s="4">
        <f>$B$7</f>
        <v>1</v>
      </c>
      <c r="J4" s="5">
        <f>J3</f>
        <v>36.218334617360803</v>
      </c>
      <c r="K4" s="5">
        <f>B32</f>
        <v>0.5</v>
      </c>
      <c r="L4" s="5">
        <f>I4*J4*K4</f>
        <v>18.109167308680401</v>
      </c>
      <c r="M4" s="2" t="str">
        <f t="shared" si="1"/>
        <v>MC</v>
      </c>
      <c r="N4" s="6">
        <f t="shared" si="2"/>
        <v>3.65</v>
      </c>
      <c r="O4" s="7">
        <f t="shared" si="3"/>
        <v>66.098460676683459</v>
      </c>
      <c r="P4" s="13">
        <f t="shared" si="4"/>
        <v>1.2054904276491555E-2</v>
      </c>
    </row>
    <row r="5" spans="1:29" ht="15.75" thickBot="1" x14ac:dyDescent="0.3">
      <c r="A5" s="17" t="s">
        <v>90</v>
      </c>
      <c r="B5" s="18" t="str">
        <f>STIMA!$B$5</f>
        <v>B.1</v>
      </c>
      <c r="D5" s="2" t="s">
        <v>72</v>
      </c>
      <c r="E5" s="2" t="str">
        <f>STIMA!E5</f>
        <v>A.02.003</v>
      </c>
      <c r="F5" s="3" t="str">
        <f t="shared" si="0"/>
        <v>FORNITURA MATERIALI PER RILEVATI DA CAVE CON DISTANZA &lt; 5 KM</v>
      </c>
      <c r="G5" s="2" t="str">
        <f>STIMA!G5</f>
        <v>MISURA</v>
      </c>
      <c r="H5" s="2" t="str">
        <f>STIMA!H5</f>
        <v>BONIFICHE</v>
      </c>
      <c r="I5" s="4">
        <f>$B$7</f>
        <v>1</v>
      </c>
      <c r="J5" s="5">
        <f>J4</f>
        <v>36.218334617360803</v>
      </c>
      <c r="K5" s="5">
        <f>K4</f>
        <v>0.5</v>
      </c>
      <c r="L5" s="5">
        <f>I5*J5*K5</f>
        <v>18.109167308680401</v>
      </c>
      <c r="M5" s="2" t="str">
        <f t="shared" si="1"/>
        <v>MC</v>
      </c>
      <c r="N5" s="6">
        <f t="shared" si="2"/>
        <v>15.83</v>
      </c>
      <c r="O5" s="7">
        <f t="shared" si="3"/>
        <v>286.66811849641078</v>
      </c>
      <c r="P5" s="13">
        <f t="shared" si="4"/>
        <v>5.2281954711468868E-2</v>
      </c>
    </row>
    <row r="6" spans="1:29" ht="15.75" thickBot="1" x14ac:dyDescent="0.3">
      <c r="A6" s="75" t="s">
        <v>97</v>
      </c>
      <c r="B6" s="19">
        <f>VLOOKUP($B$5,GEOMETRIA,HLOOKUP($A6,CNR!$A$1:$AX$2,2,FALSE),FALSE)</f>
        <v>19.5</v>
      </c>
      <c r="D6" s="2" t="s">
        <v>73</v>
      </c>
      <c r="E6" s="2" t="str">
        <f>STIMA!E6</f>
        <v>A.02.007.a</v>
      </c>
      <c r="F6" s="3" t="str">
        <f t="shared" si="0"/>
        <v>- Appartenenti ai gruppi A1, A2-4, A2-5, A3</v>
      </c>
      <c r="G6" s="2" t="str">
        <f>STIMA!G6</f>
        <v>MISURA</v>
      </c>
      <c r="H6" s="2" t="str">
        <f>STIMA!H6</f>
        <v>BONIFICHE</v>
      </c>
      <c r="I6" s="4">
        <f>$B$7</f>
        <v>1</v>
      </c>
      <c r="J6" s="5">
        <f>J5</f>
        <v>36.218334617360803</v>
      </c>
      <c r="K6" s="5">
        <f>K5</f>
        <v>0.5</v>
      </c>
      <c r="L6" s="5">
        <f>I6*J6*K6</f>
        <v>18.109167308680401</v>
      </c>
      <c r="M6" s="2" t="str">
        <f t="shared" si="1"/>
        <v>MC</v>
      </c>
      <c r="N6" s="6">
        <f t="shared" si="2"/>
        <v>1.7</v>
      </c>
      <c r="O6" s="7">
        <f t="shared" si="3"/>
        <v>30.785584424756681</v>
      </c>
      <c r="P6" s="13">
        <f t="shared" si="4"/>
        <v>5.614612950694698E-3</v>
      </c>
    </row>
    <row r="7" spans="1:29" ht="15.75" thickBot="1" x14ac:dyDescent="0.3">
      <c r="A7" s="75" t="s">
        <v>116</v>
      </c>
      <c r="B7" s="21">
        <f>IF(B13=0,B4,(B13/2-B6/2)*6.28+B14*B13/2*0.75)</f>
        <v>1</v>
      </c>
      <c r="D7" s="2" t="s">
        <v>79</v>
      </c>
      <c r="E7" s="2" t="str">
        <f>STIMA!E7</f>
        <v>A.02.002.a</v>
      </c>
      <c r="F7" s="3" t="str">
        <f t="shared" si="0"/>
        <v>- Su terreni appartenenti ai gruppi A.1, A.2-4, A.2-5, A.3</v>
      </c>
      <c r="G7" s="2" t="str">
        <f>STIMA!G7</f>
        <v>CORPO</v>
      </c>
      <c r="H7" s="2" t="str">
        <f>STIMA!H7</f>
        <v xml:space="preserve">MOVIMENTI DI MATERIE </v>
      </c>
      <c r="I7" s="4">
        <f>$B$7</f>
        <v>1</v>
      </c>
      <c r="J7" s="5">
        <f>J2</f>
        <v>36.218334617360803</v>
      </c>
      <c r="K7" s="20"/>
      <c r="L7" s="5">
        <f>I7*J7</f>
        <v>36.218334617360803</v>
      </c>
      <c r="M7" s="2" t="str">
        <f t="shared" si="1"/>
        <v>MQ</v>
      </c>
      <c r="N7" s="6">
        <f t="shared" si="2"/>
        <v>0.43</v>
      </c>
      <c r="O7" s="7">
        <f t="shared" si="3"/>
        <v>15.573883885465145</v>
      </c>
      <c r="P7" s="13">
        <f t="shared" si="4"/>
        <v>2.8403336103514352E-3</v>
      </c>
    </row>
    <row r="8" spans="1:29" x14ac:dyDescent="0.25">
      <c r="A8" s="23" t="s">
        <v>96</v>
      </c>
      <c r="B8" s="24">
        <f>VLOOKUP($B$5,GEOMETRIA,HLOOKUP($A8,CNR!$A$1:$AX$2,2,FALSE),FALSE)</f>
        <v>2</v>
      </c>
      <c r="D8" s="2" t="s">
        <v>78</v>
      </c>
      <c r="E8" s="2" t="str">
        <f>STIMA!E8</f>
        <v>A.02.002.b</v>
      </c>
      <c r="F8" s="3" t="str">
        <f t="shared" si="0"/>
        <v>- Su terreni appartenenti ai gruppi A.4, A.2-6, A.2-7, A.5</v>
      </c>
      <c r="G8" s="2" t="str">
        <f>STIMA!G8</f>
        <v>CORPO</v>
      </c>
      <c r="H8" s="2" t="str">
        <f>STIMA!H8</f>
        <v xml:space="preserve">MOVIMENTI DI MATERIE </v>
      </c>
      <c r="I8" s="4">
        <f>$B$7</f>
        <v>1</v>
      </c>
      <c r="J8" s="5">
        <f>IF(B47&gt;0,B6,IF(B3&gt;0,0,B6+2*B10+2*B12+B15))</f>
        <v>0</v>
      </c>
      <c r="K8" s="22"/>
      <c r="L8" s="5">
        <f>I8*J8</f>
        <v>0</v>
      </c>
      <c r="M8" s="2" t="str">
        <f t="shared" si="1"/>
        <v>MQ</v>
      </c>
      <c r="N8" s="6">
        <f t="shared" si="2"/>
        <v>0.87</v>
      </c>
      <c r="O8" s="7">
        <f t="shared" si="3"/>
        <v>0</v>
      </c>
      <c r="P8" s="13">
        <f t="shared" si="4"/>
        <v>0</v>
      </c>
    </row>
    <row r="9" spans="1:29" x14ac:dyDescent="0.25">
      <c r="A9" s="26" t="s">
        <v>89</v>
      </c>
      <c r="B9" s="27">
        <f>VLOOKUP($B$5,GEOMETRIA,HLOOKUP($A9,CNR!$A$1:$AX$2,2,FALSE),FALSE)</f>
        <v>2.5</v>
      </c>
      <c r="D9" s="2" t="s">
        <v>58</v>
      </c>
      <c r="E9" s="2" t="str">
        <f>STIMA!E9</f>
        <v>E.01.031.b</v>
      </c>
      <c r="F9" s="3" t="str">
        <f t="shared" si="0"/>
        <v>- Resistenza a trazione(*) UNI EN ISO 10319 (kN/m)&gt;35 (kN/m)</v>
      </c>
      <c r="G9" s="2" t="str">
        <f>STIMA!G9</f>
        <v>CORPO</v>
      </c>
      <c r="H9" s="2" t="str">
        <f>STIMA!H9</f>
        <v xml:space="preserve">MOVIMENTI DI MATERIE </v>
      </c>
      <c r="I9" s="4">
        <f>IF(B33=1,$B$7,0)</f>
        <v>1</v>
      </c>
      <c r="J9" s="25">
        <f>IF(B3&gt;0,(B6+2*B10+((B3+B11)*B16-B30/COS(ATAN(B16)))*2+(IF(B3&gt;B19,2*B18,0))+2*(B31+B32+0.5))+2*B12+B15,B6+2*B10+2*B12+B15+2*(B31+B32+0.5))</f>
        <v>38.818334617360804</v>
      </c>
      <c r="K9" s="12"/>
      <c r="L9" s="5">
        <f>I9*J9</f>
        <v>38.818334617360804</v>
      </c>
      <c r="M9" s="2" t="str">
        <f t="shared" si="1"/>
        <v>MQ</v>
      </c>
      <c r="N9" s="6">
        <f t="shared" si="2"/>
        <v>1.63</v>
      </c>
      <c r="O9" s="7">
        <f t="shared" si="3"/>
        <v>63.273885426298108</v>
      </c>
      <c r="P9" s="13">
        <f t="shared" si="4"/>
        <v>1.1539763925013539E-2</v>
      </c>
    </row>
    <row r="10" spans="1:29" x14ac:dyDescent="0.25">
      <c r="A10" s="15" t="s">
        <v>44</v>
      </c>
      <c r="B10" s="27">
        <f>VLOOKUP($B$5,GEOMETRIA,HLOOKUP($A10,CNR!$A$1:$AX$2,2,FALSE),FALSE)</f>
        <v>1.25</v>
      </c>
      <c r="D10" s="2" t="s">
        <v>68</v>
      </c>
      <c r="E10" s="2"/>
      <c r="F10" s="29" t="str">
        <f t="shared" si="0"/>
        <v/>
      </c>
      <c r="G10" s="2"/>
      <c r="H10" s="2"/>
      <c r="I10" s="4">
        <f>$B$7</f>
        <v>1</v>
      </c>
      <c r="J10" s="5">
        <f>IF(B47&gt;0,B6+B10,IF(B3&gt;0,(B6+2*B10+2*B12+B15+B9+((B29+B11+(B3-B29-(IF((B3-B29)&gt;B19,B19,0)))/2)*B16-B30/COS(ATAN(B16)))*2),0))</f>
        <v>32.223334617360806</v>
      </c>
      <c r="K10" s="5">
        <f>IF(B3&gt;0,(IF(B3-B29&gt;B19,B3-B29-B19,B3-B29)),0)</f>
        <v>4.33</v>
      </c>
      <c r="L10" s="5">
        <f>I10*J10*K10</f>
        <v>139.52703889317229</v>
      </c>
      <c r="M10" s="28" t="str">
        <f t="shared" si="1"/>
        <v/>
      </c>
      <c r="N10" s="32" t="str">
        <f t="shared" si="2"/>
        <v/>
      </c>
      <c r="O10" s="33"/>
      <c r="P10" s="34"/>
    </row>
    <row r="11" spans="1:29" x14ac:dyDescent="0.25">
      <c r="A11" s="15" t="s">
        <v>81</v>
      </c>
      <c r="B11" s="27">
        <f>VLOOKUP($B$5,GEOMETRIA,HLOOKUP($A11,CNR!$A$1:$AX$2,2,FALSE),FALSE)</f>
        <v>0.1</v>
      </c>
      <c r="D11" s="2" t="s">
        <v>68</v>
      </c>
      <c r="E11" s="2"/>
      <c r="F11" s="36" t="str">
        <f>IF(E11="","",VLOOKUP(E11,EPU,2,FALSE))</f>
        <v/>
      </c>
      <c r="G11" s="2"/>
      <c r="H11" s="2"/>
      <c r="I11" s="4">
        <f>$B$7</f>
        <v>1</v>
      </c>
      <c r="J11" s="25">
        <f>IF(B47&gt;0,B6+B10+B18,IF(B3-B29&gt;B19,(B6+2*B10+2*B12+B15+B9+2*B18+((B3+B11-B19/2)*B16-B30/COS(ATAN(B16)))*2),0))</f>
        <v>0</v>
      </c>
      <c r="K11" s="5">
        <f>IF(B3-B29&gt;B19,B19,0)</f>
        <v>0</v>
      </c>
      <c r="L11" s="5">
        <f>I11*J11*K11</f>
        <v>0</v>
      </c>
      <c r="M11" s="35" t="str">
        <f>IF(E11="","",VLOOKUP(E11,EPU,3,FALSE))</f>
        <v/>
      </c>
      <c r="N11" s="39" t="str">
        <f>IF(E11="","",VLOOKUP(E11,EPU,4,FALSE))</f>
        <v/>
      </c>
      <c r="O11" s="40"/>
      <c r="P11" s="41"/>
    </row>
    <row r="12" spans="1:29" x14ac:dyDescent="0.25">
      <c r="A12" s="26" t="s">
        <v>94</v>
      </c>
      <c r="B12" s="27">
        <f>VLOOKUP($B$5,GEOMETRIA,HLOOKUP($A12,CNR!$A$1:$AX$2,2,FALSE),FALSE)</f>
        <v>0</v>
      </c>
      <c r="D12" s="2" t="s">
        <v>68</v>
      </c>
      <c r="E12" s="2" t="str">
        <f>STIMA!E12</f>
        <v>A.02.003</v>
      </c>
      <c r="F12" s="3" t="str">
        <f>IF(E12="","",VLOOKUP(E12,EPU,2,FALSE))</f>
        <v>FORNITURA MATERIALI PER RILEVATI DA CAVE CON DISTANZA &lt; 5 KM</v>
      </c>
      <c r="G12" s="2" t="str">
        <f>STIMA!G12</f>
        <v>CORPO</v>
      </c>
      <c r="H12" s="2" t="str">
        <f>STIMA!H12</f>
        <v xml:space="preserve">MOVIMENTI DI MATERIE </v>
      </c>
      <c r="I12" s="42" t="s">
        <v>85</v>
      </c>
      <c r="J12" s="43"/>
      <c r="K12" s="44"/>
      <c r="L12" s="5">
        <f>L10+L11</f>
        <v>139.52703889317229</v>
      </c>
      <c r="M12" s="2" t="str">
        <f>IF(E12="","",VLOOKUP(E12,EPU,3,FALSE))</f>
        <v>MC</v>
      </c>
      <c r="N12" s="6">
        <f>IF(E12="","",VLOOKUP(E12,EPU,4,FALSE))</f>
        <v>15.83</v>
      </c>
      <c r="O12" s="7">
        <f>L12*N12</f>
        <v>2208.7130256789173</v>
      </c>
      <c r="P12" s="13">
        <f>O12/$O$61</f>
        <v>0.40282063797276552</v>
      </c>
    </row>
    <row r="13" spans="1:29" x14ac:dyDescent="0.25">
      <c r="A13" s="23" t="s">
        <v>104</v>
      </c>
      <c r="B13" s="27">
        <f>VLOOKUP($B$5,GEOMETRIA,HLOOKUP($A13,CNR!$A$1:$AX$2,2,FALSE),FALSE)</f>
        <v>0</v>
      </c>
      <c r="D13" s="2" t="s">
        <v>67</v>
      </c>
      <c r="E13" s="2" t="str">
        <f>STIMA!E13</f>
        <v>A.02.007.d</v>
      </c>
      <c r="F13" s="3" t="str">
        <f t="shared" si="0"/>
        <v>- Compresa configurazione delle scarpate e profilatura dei cigli</v>
      </c>
      <c r="G13" s="2" t="str">
        <f>STIMA!G13</f>
        <v>CORPO</v>
      </c>
      <c r="H13" s="2" t="str">
        <f>STIMA!H13</f>
        <v xml:space="preserve">MOVIMENTI DI MATERIE </v>
      </c>
      <c r="I13" s="45" t="s">
        <v>85</v>
      </c>
      <c r="J13" s="46"/>
      <c r="K13" s="47"/>
      <c r="L13" s="5">
        <f>L12</f>
        <v>139.52703889317229</v>
      </c>
      <c r="M13" s="2" t="str">
        <f t="shared" si="1"/>
        <v>MC</v>
      </c>
      <c r="N13" s="6">
        <f t="shared" si="2"/>
        <v>0.87</v>
      </c>
      <c r="O13" s="7">
        <f>L13*N13</f>
        <v>121.38852383705989</v>
      </c>
      <c r="P13" s="13">
        <f>O13/$O$61</f>
        <v>2.2138594759084397E-2</v>
      </c>
    </row>
    <row r="14" spans="1:29" x14ac:dyDescent="0.25">
      <c r="A14" s="23" t="s">
        <v>105</v>
      </c>
      <c r="B14" s="27">
        <f>VLOOKUP($B$5,GEOMETRIA,HLOOKUP($A14,CNR!$A$1:$AX$2,2,FALSE),FALSE)</f>
        <v>0</v>
      </c>
      <c r="D14" s="2" t="s">
        <v>60</v>
      </c>
      <c r="E14" s="2" t="str">
        <f>STIMA!E14</f>
        <v>A.01.004</v>
      </c>
      <c r="F14" s="3" t="str">
        <f>IF(E14="","",VLOOKUP(E14,EPU,2,FALSE))</f>
        <v>SCAVO A SEZIONE RISTRETTA PER TRINCEE E BONIFICHE</v>
      </c>
      <c r="G14" s="2" t="str">
        <f>STIMA!G14</f>
        <v>CORPO</v>
      </c>
      <c r="H14" s="2" t="str">
        <f>STIMA!H14</f>
        <v xml:space="preserve">MOVIMENTI DI MATERIE </v>
      </c>
      <c r="I14" s="4">
        <f>$B$7</f>
        <v>1</v>
      </c>
      <c r="J14" s="5">
        <f>2*(B21+B21)</f>
        <v>4</v>
      </c>
      <c r="K14" s="5">
        <f>B21</f>
        <v>1</v>
      </c>
      <c r="L14" s="5">
        <f>I14*J14*K14</f>
        <v>4</v>
      </c>
      <c r="M14" s="2" t="str">
        <f>IF(E14="","",VLOOKUP(E14,EPU,3,FALSE))</f>
        <v>MC</v>
      </c>
      <c r="N14" s="6">
        <f>IF(E14="","",VLOOKUP(E14,EPU,4,FALSE))</f>
        <v>11.13</v>
      </c>
      <c r="O14" s="7">
        <f>L14*N14</f>
        <v>44.52</v>
      </c>
      <c r="P14" s="13">
        <f>O14/$O$61</f>
        <v>8.1194680314048834E-3</v>
      </c>
    </row>
    <row r="15" spans="1:29" x14ac:dyDescent="0.25">
      <c r="A15" s="26" t="s">
        <v>95</v>
      </c>
      <c r="B15" s="27">
        <f>VLOOKUP($B$5,GEOMETRIA,HLOOKUP($A15,CNR!$A$1:$AX$2,2,FALSE),FALSE)</f>
        <v>0</v>
      </c>
      <c r="D15" s="2" t="s">
        <v>64</v>
      </c>
      <c r="E15" s="2"/>
      <c r="F15" s="29"/>
      <c r="G15" s="2"/>
      <c r="H15" s="2"/>
      <c r="I15" s="4">
        <f>$B$7</f>
        <v>1</v>
      </c>
      <c r="J15" s="5">
        <f>IF(B47&gt;0,B6+B10,IF(B3+B29&lt;0,(B6+2*B10+2*B12+B15+B9+K15*B17),0))</f>
        <v>0</v>
      </c>
      <c r="K15" s="5">
        <f>IF(B3&lt;0,(IF(B29-B3&gt;B19,-B3+B29-B19,-B3+B29)),0)</f>
        <v>0</v>
      </c>
      <c r="L15" s="5">
        <f>I15*J15*K15</f>
        <v>0</v>
      </c>
      <c r="M15" s="28" t="str">
        <f>IF(E15="","",VLOOKUP(E15,EPU,3,FALSE))</f>
        <v/>
      </c>
      <c r="N15" s="32" t="str">
        <f>IF(E15="","",VLOOKUP(E15,EPU,4,FALSE))</f>
        <v/>
      </c>
      <c r="O15" s="33"/>
      <c r="P15" s="34"/>
    </row>
    <row r="16" spans="1:29" x14ac:dyDescent="0.25">
      <c r="A16" s="15" t="s">
        <v>45</v>
      </c>
      <c r="B16" s="27">
        <f>VLOOKUP($B$5,GEOMETRIA,HLOOKUP($A16,CNR!$A$1:$AX$2,2,FALSE),FALSE)</f>
        <v>1.5</v>
      </c>
      <c r="D16" s="2" t="s">
        <v>64</v>
      </c>
      <c r="E16" s="2"/>
      <c r="F16" s="36"/>
      <c r="G16" s="2"/>
      <c r="H16" s="2"/>
      <c r="I16" s="4">
        <f>$B$7</f>
        <v>1</v>
      </c>
      <c r="J16" s="5">
        <f>IF(B47&gt;0,B6+B10+B18,IF(K16&gt;0,(B6+2*B10+2*B12+B15+B9+2*K15*B17+K16*B17)+2*B18,0))</f>
        <v>0</v>
      </c>
      <c r="K16" s="5">
        <f>IF(B3&lt;0,(IF(B29-B3&gt;B19,B19,0)),0)</f>
        <v>0</v>
      </c>
      <c r="L16" s="5">
        <f>I16*J16*K16</f>
        <v>0</v>
      </c>
      <c r="M16" s="35" t="str">
        <f>IF(E16="","",VLOOKUP(E16,EPU,3,FALSE))</f>
        <v/>
      </c>
      <c r="N16" s="39" t="str">
        <f>IF(E16="","",VLOOKUP(E16,EPU,4,FALSE))</f>
        <v/>
      </c>
      <c r="O16" s="40"/>
      <c r="P16" s="41"/>
    </row>
    <row r="17" spans="1:16" x14ac:dyDescent="0.25">
      <c r="A17" s="15" t="s">
        <v>46</v>
      </c>
      <c r="B17" s="27">
        <f>VLOOKUP($B$5,GEOMETRIA,HLOOKUP($A17,CNR!$A$1:$AX$2,2,FALSE),FALSE)</f>
        <v>1</v>
      </c>
      <c r="D17" s="2" t="s">
        <v>64</v>
      </c>
      <c r="E17" s="2" t="str">
        <f>STIMA!E17</f>
        <v>A.01.001</v>
      </c>
      <c r="F17" s="3" t="str">
        <f>IF(E17="","",VLOOKUP(E17,EPU,2,FALSE))</f>
        <v>SCAVO DI SBANCAMENTO IN MATERIE DI QUALSIASI NATURA</v>
      </c>
      <c r="G17" s="2" t="str">
        <f>STIMA!G17</f>
        <v>CORPO</v>
      </c>
      <c r="H17" s="2" t="str">
        <f>STIMA!H17</f>
        <v xml:space="preserve">MOVIMENTI DI MATERIE </v>
      </c>
      <c r="I17" s="48" t="s">
        <v>85</v>
      </c>
      <c r="J17" s="49"/>
      <c r="K17" s="50"/>
      <c r="L17" s="5">
        <f>L15+L16</f>
        <v>0</v>
      </c>
      <c r="M17" s="2" t="str">
        <f>IF(E17="","",VLOOKUP(E17,EPU,3,FALSE))</f>
        <v>MC</v>
      </c>
      <c r="N17" s="6">
        <f>IF(E17="","",VLOOKUP(E17,EPU,4,FALSE))</f>
        <v>3.65</v>
      </c>
      <c r="O17" s="7">
        <f t="shared" ref="O17:O35" si="5">L17*N17</f>
        <v>0</v>
      </c>
      <c r="P17" s="13">
        <f t="shared" ref="P17:P52" si="6">O17/$O$61</f>
        <v>0</v>
      </c>
    </row>
    <row r="18" spans="1:16" x14ac:dyDescent="0.25">
      <c r="A18" s="23" t="s">
        <v>84</v>
      </c>
      <c r="B18" s="27">
        <f>VLOOKUP($B$5,GEOMETRIA,HLOOKUP($A18,CNR!$A$1:$AX$2,2,FALSE),FALSE)</f>
        <v>3</v>
      </c>
      <c r="D18" s="2" t="s">
        <v>50</v>
      </c>
      <c r="E18" s="2" t="str">
        <f>STIMA!E18</f>
        <v>D.01.001</v>
      </c>
      <c r="F18" s="3" t="str">
        <f t="shared" si="0"/>
        <v>FONDAZIONE STRADALE IN MISTO GRANULARE STABILIZZATO</v>
      </c>
      <c r="G18" s="2" t="str">
        <f>STIMA!G18</f>
        <v>CORPO</v>
      </c>
      <c r="H18" s="2" t="str">
        <f>STIMA!H18</f>
        <v>SOVRASTRUTTURA</v>
      </c>
      <c r="I18" s="4">
        <f t="shared" ref="I18:I25" si="7">$B$7</f>
        <v>1</v>
      </c>
      <c r="J18" s="5">
        <f>IF(B47&gt;0,B6+B48,B6+2*B12+B15+B8*(2*(MAX(B27,B28))+2*B26+2*B25+2*B24+B23))</f>
        <v>21.58</v>
      </c>
      <c r="K18" s="5">
        <f>B23</f>
        <v>0.3</v>
      </c>
      <c r="L18" s="5">
        <f t="shared" ref="L18:L22" si="8">I18*J18*K18</f>
        <v>6.4739999999999993</v>
      </c>
      <c r="M18" s="2" t="str">
        <f t="shared" si="1"/>
        <v>MC</v>
      </c>
      <c r="N18" s="6">
        <f t="shared" si="2"/>
        <v>31.05</v>
      </c>
      <c r="O18" s="7">
        <f t="shared" si="5"/>
        <v>201.01769999999999</v>
      </c>
      <c r="P18" s="13">
        <f t="shared" si="6"/>
        <v>3.6661203703875496E-2</v>
      </c>
    </row>
    <row r="19" spans="1:16" x14ac:dyDescent="0.25">
      <c r="A19" s="23" t="s">
        <v>83</v>
      </c>
      <c r="B19" s="27">
        <f>VLOOKUP($B$5,GEOMETRIA,HLOOKUP($A19,CNR!$A$1:$AX$2,2,FALSE),FALSE)</f>
        <v>5</v>
      </c>
      <c r="D19" s="2" t="s">
        <v>51</v>
      </c>
      <c r="E19" s="2" t="str">
        <f>STIMA!E19</f>
        <v>D.01.003</v>
      </c>
      <c r="F19" s="3" t="str">
        <f t="shared" si="0"/>
        <v>FONDAZIONE STRADALE IN MISTO CEMENTATO</v>
      </c>
      <c r="G19" s="2" t="str">
        <f>STIMA!G19</f>
        <v>CORPO</v>
      </c>
      <c r="H19" s="2" t="str">
        <f>STIMA!H19</f>
        <v>SOVRASTRUTTURA</v>
      </c>
      <c r="I19" s="4">
        <f t="shared" si="7"/>
        <v>1</v>
      </c>
      <c r="J19" s="5">
        <f>IF(B47&gt;0,B6+B48,B6+B8*(2*(MAX(B27,B28))+2*B26+2*B25+B24))</f>
        <v>20.68</v>
      </c>
      <c r="K19" s="5">
        <f>B24</f>
        <v>0.15</v>
      </c>
      <c r="L19" s="5">
        <f t="shared" si="8"/>
        <v>3.1019999999999999</v>
      </c>
      <c r="M19" s="2" t="str">
        <f t="shared" si="1"/>
        <v>MC</v>
      </c>
      <c r="N19" s="6">
        <f t="shared" si="2"/>
        <v>47.63</v>
      </c>
      <c r="O19" s="7">
        <f t="shared" si="5"/>
        <v>147.74825999999999</v>
      </c>
      <c r="P19" s="13">
        <f t="shared" si="6"/>
        <v>2.6946030408034515E-2</v>
      </c>
    </row>
    <row r="20" spans="1:16" x14ac:dyDescent="0.25">
      <c r="A20" s="15" t="s">
        <v>47</v>
      </c>
      <c r="B20" s="27">
        <f>VLOOKUP($B$5,GEOMETRIA,HLOOKUP($A20,CNR!$A$1:$AX$2,2,FALSE),FALSE)</f>
        <v>1</v>
      </c>
      <c r="D20" s="2" t="s">
        <v>52</v>
      </c>
      <c r="E20" s="2" t="str">
        <f>STIMA!E20</f>
        <v>D.01.005.c</v>
      </c>
      <c r="F20" s="3" t="str">
        <f t="shared" si="0"/>
        <v>- Con bitume modificato soft per metro cubo reso e per uno spessore superiore a cm 10</v>
      </c>
      <c r="G20" s="2" t="str">
        <f>STIMA!G20</f>
        <v>CORPO</v>
      </c>
      <c r="H20" s="2" t="str">
        <f>STIMA!H20</f>
        <v>SOVRASTRUTTURA</v>
      </c>
      <c r="I20" s="4">
        <f t="shared" si="7"/>
        <v>1</v>
      </c>
      <c r="J20" s="5">
        <f>IF(B47&gt;0,B6+B48,B6+B8*(2*(MAX(B27,B28))+2*B26+B25))</f>
        <v>20.14</v>
      </c>
      <c r="K20" s="5">
        <f>B25</f>
        <v>0.12</v>
      </c>
      <c r="L20" s="5">
        <f t="shared" si="8"/>
        <v>2.4167999999999998</v>
      </c>
      <c r="M20" s="2" t="str">
        <f t="shared" si="1"/>
        <v>MC</v>
      </c>
      <c r="N20" s="6">
        <f t="shared" si="2"/>
        <v>138.33000000000001</v>
      </c>
      <c r="O20" s="7">
        <f t="shared" si="5"/>
        <v>334.315944</v>
      </c>
      <c r="P20" s="13">
        <f t="shared" si="6"/>
        <v>6.097186926543003E-2</v>
      </c>
    </row>
    <row r="21" spans="1:16" x14ac:dyDescent="0.25">
      <c r="A21" s="15" t="s">
        <v>48</v>
      </c>
      <c r="B21" s="27">
        <f>VLOOKUP($B$5,GEOMETRIA,HLOOKUP($A21,CNR!$A$1:$AX$2,2,FALSE),FALSE)</f>
        <v>1</v>
      </c>
      <c r="D21" s="2" t="s">
        <v>53</v>
      </c>
      <c r="E21" s="2" t="str">
        <f>STIMA!E21</f>
        <v>D.01.017.e</v>
      </c>
      <c r="F21" s="3" t="str">
        <f t="shared" si="0"/>
        <v>- Con bitume modificato soft per metro cubo reso e per spessore superiore a cm 6</v>
      </c>
      <c r="G21" s="2" t="str">
        <f>STIMA!G21</f>
        <v>CORPO</v>
      </c>
      <c r="H21" s="2" t="str">
        <f>STIMA!H21</f>
        <v>SOVRASTRUTTURA</v>
      </c>
      <c r="I21" s="4">
        <f t="shared" si="7"/>
        <v>1</v>
      </c>
      <c r="J21" s="5">
        <f>IF(B47&gt;0,B6+B48,B6+B8*(2*(MAX(B27,B28))+B26))</f>
        <v>19.78</v>
      </c>
      <c r="K21" s="5">
        <f>B26</f>
        <v>0.06</v>
      </c>
      <c r="L21" s="5">
        <f t="shared" si="8"/>
        <v>1.1868000000000001</v>
      </c>
      <c r="M21" s="2" t="str">
        <f t="shared" si="1"/>
        <v>MC</v>
      </c>
      <c r="N21" s="6">
        <f t="shared" si="2"/>
        <v>152.34</v>
      </c>
      <c r="O21" s="7">
        <f t="shared" si="5"/>
        <v>180.79711200000003</v>
      </c>
      <c r="P21" s="13">
        <f t="shared" si="6"/>
        <v>3.2973413545694705E-2</v>
      </c>
    </row>
    <row r="22" spans="1:16" ht="15.75" thickBot="1" x14ac:dyDescent="0.3">
      <c r="A22" s="15" t="s">
        <v>49</v>
      </c>
      <c r="B22" s="27">
        <f>VLOOKUP($B$5,GEOMETRIA,HLOOKUP($A22,CNR!$A$1:$AX$2,2,FALSE),FALSE)</f>
        <v>1</v>
      </c>
      <c r="D22" s="2" t="s">
        <v>54</v>
      </c>
      <c r="E22" s="2" t="str">
        <f>STIMA!E22</f>
        <v>D.01.021.e</v>
      </c>
      <c r="F22" s="3" t="str">
        <f t="shared" si="0"/>
        <v>- Con bitume modificato hard per metro cubo reso e per spessore superiore a cm 3</v>
      </c>
      <c r="G22" s="2" t="str">
        <f>STIMA!G22</f>
        <v>CORPO</v>
      </c>
      <c r="H22" s="2" t="str">
        <f>STIMA!H22</f>
        <v>SOVRASTRUTTURA</v>
      </c>
      <c r="I22" s="4">
        <f t="shared" si="7"/>
        <v>1</v>
      </c>
      <c r="J22" s="5">
        <f>IF(B47&gt;0,B6+B48,B6+B8*B27)</f>
        <v>19.5</v>
      </c>
      <c r="K22" s="5">
        <f>B27</f>
        <v>0</v>
      </c>
      <c r="L22" s="5">
        <f t="shared" si="8"/>
        <v>0</v>
      </c>
      <c r="M22" s="2" t="str">
        <f t="shared" si="1"/>
        <v>MC</v>
      </c>
      <c r="N22" s="6">
        <f t="shared" si="2"/>
        <v>173.44</v>
      </c>
      <c r="O22" s="7">
        <f t="shared" si="5"/>
        <v>0</v>
      </c>
      <c r="P22" s="13">
        <f t="shared" si="6"/>
        <v>0</v>
      </c>
    </row>
    <row r="23" spans="1:16" x14ac:dyDescent="0.25">
      <c r="A23" s="76" t="s">
        <v>50</v>
      </c>
      <c r="B23" s="52">
        <f>VLOOKUP($B$5,GEOMETRIA,HLOOKUP($A23,CNR!$A$1:$AX$2,2,FALSE),FALSE)</f>
        <v>0.3</v>
      </c>
      <c r="D23" s="2" t="s">
        <v>55</v>
      </c>
      <c r="E23" s="2" t="str">
        <f>STIMA!E23</f>
        <v>D.01.036.a</v>
      </c>
      <c r="F23" s="3" t="str">
        <f t="shared" si="0"/>
        <v>- Con bitume modificato hard per uno spessore di cm 4</v>
      </c>
      <c r="G23" s="2" t="str">
        <f>STIMA!G23</f>
        <v>CORPO</v>
      </c>
      <c r="H23" s="2" t="str">
        <f>STIMA!H23</f>
        <v>SOVRASTRUTTURA</v>
      </c>
      <c r="I23" s="4">
        <f t="shared" si="7"/>
        <v>1</v>
      </c>
      <c r="J23" s="5">
        <f>IF(B47&gt;0,B6+B48,B6+B8*B28)</f>
        <v>19.579999999999998</v>
      </c>
      <c r="K23" s="12"/>
      <c r="L23" s="5">
        <f>IF(B28&gt;0,I23*J23,0)</f>
        <v>19.579999999999998</v>
      </c>
      <c r="M23" s="2" t="str">
        <f t="shared" si="1"/>
        <v>MQ</v>
      </c>
      <c r="N23" s="6">
        <f t="shared" si="2"/>
        <v>9.7799999999999994</v>
      </c>
      <c r="O23" s="7">
        <f t="shared" si="5"/>
        <v>191.49239999999998</v>
      </c>
      <c r="P23" s="13">
        <f t="shared" si="6"/>
        <v>3.4923998653571341E-2</v>
      </c>
    </row>
    <row r="24" spans="1:16" x14ac:dyDescent="0.25">
      <c r="A24" s="77" t="s">
        <v>51</v>
      </c>
      <c r="B24" s="54">
        <f>VLOOKUP($B$5,GEOMETRIA,HLOOKUP($A24,CNR!$A$1:$AX$2,2,FALSE),FALSE)</f>
        <v>0.15</v>
      </c>
      <c r="D24" s="2" t="s">
        <v>59</v>
      </c>
      <c r="E24" s="2" t="str">
        <f>STIMA!E24</f>
        <v>D.01.043.a</v>
      </c>
      <c r="F24" s="3" t="str">
        <f t="shared" si="0"/>
        <v>- In emulsione bituminosa non modificata</v>
      </c>
      <c r="G24" s="2" t="str">
        <f>STIMA!G24</f>
        <v>CORPO</v>
      </c>
      <c r="H24" s="2" t="str">
        <f>STIMA!H24</f>
        <v>SOVRASTRUTTURA</v>
      </c>
      <c r="I24" s="4">
        <f t="shared" si="7"/>
        <v>1</v>
      </c>
      <c r="J24" s="5">
        <f>J23</f>
        <v>19.579999999999998</v>
      </c>
      <c r="K24" s="12"/>
      <c r="L24" s="5">
        <f>L23</f>
        <v>19.579999999999998</v>
      </c>
      <c r="M24" s="2" t="str">
        <f t="shared" si="1"/>
        <v>MQ</v>
      </c>
      <c r="N24" s="6">
        <f t="shared" si="2"/>
        <v>0.8</v>
      </c>
      <c r="O24" s="7">
        <f t="shared" si="5"/>
        <v>15.664</v>
      </c>
      <c r="P24" s="13">
        <f t="shared" si="6"/>
        <v>2.856768806018106E-3</v>
      </c>
    </row>
    <row r="25" spans="1:16" x14ac:dyDescent="0.25">
      <c r="A25" s="77" t="s">
        <v>52</v>
      </c>
      <c r="B25" s="54">
        <f>VLOOKUP($B$5,GEOMETRIA,HLOOKUP($A25,CNR!$A$1:$AX$2,2,FALSE),FALSE)</f>
        <v>0.12</v>
      </c>
      <c r="D25" s="55" t="s">
        <v>87</v>
      </c>
      <c r="E25" s="2" t="str">
        <f>STIMA!E25</f>
        <v>A.02.004.b</v>
      </c>
      <c r="F25" s="3" t="str">
        <f t="shared" si="0"/>
        <v>- Dai depositi dell'amministrazione</v>
      </c>
      <c r="G25" s="2" t="str">
        <f>STIMA!G25</f>
        <v>CORPO</v>
      </c>
      <c r="H25" s="2" t="str">
        <f>STIMA!H25</f>
        <v xml:space="preserve">MOVIMENTI DI MATERIE </v>
      </c>
      <c r="I25" s="4">
        <f t="shared" si="7"/>
        <v>1</v>
      </c>
      <c r="J25" s="5">
        <f>IF(B47&gt;0,ABS(B3)/COS(ATAN(B16))+B10,IF(B3&gt;0,(2*(B3-B29)/COS(ATAN(B16))+((B29+B11)*(B10+(B29+B11)*B16/2)-B29*B29/2)*2/B30+B9*B29/B30+(IF(B3&gt;B19,2*B18,0))+IF(B13&gt;0,((3.14*(B13/2-B6-B15)^2*B3)/B7/B30),0)),((K15+B29-B30)+(K16-B30))*2*+B17+B9*B29/B30+IF(B29-B3&gt;B19,2*B18,0)+2*B10/B30))</f>
        <v>29.080203689425737</v>
      </c>
      <c r="K25" s="5">
        <f>B30</f>
        <v>0.3</v>
      </c>
      <c r="L25" s="5">
        <f>I25*J25*K25</f>
        <v>8.7240611068277207</v>
      </c>
      <c r="M25" s="2" t="str">
        <f t="shared" si="1"/>
        <v>MC</v>
      </c>
      <c r="N25" s="6">
        <f t="shared" si="2"/>
        <v>4.17</v>
      </c>
      <c r="O25" s="7">
        <f t="shared" si="5"/>
        <v>36.379334815471594</v>
      </c>
      <c r="P25" s="13">
        <f t="shared" si="6"/>
        <v>6.6347898930367534E-3</v>
      </c>
    </row>
    <row r="26" spans="1:16" x14ac:dyDescent="0.25">
      <c r="A26" s="77" t="s">
        <v>53</v>
      </c>
      <c r="B26" s="54">
        <f>VLOOKUP($B$5,GEOMETRIA,HLOOKUP($A26,CNR!$A$1:$AX$2,2,FALSE),FALSE)</f>
        <v>0.06</v>
      </c>
      <c r="D26" s="2" t="s">
        <v>69</v>
      </c>
      <c r="E26" s="2" t="str">
        <f>STIMA!E26</f>
        <v>A.02.007.d</v>
      </c>
      <c r="F26" s="3" t="str">
        <f>IF(E26="","",VLOOKUP(E26,EPU,2,FALSE))</f>
        <v>- Compresa configurazione delle scarpate e profilatura dei cigli</v>
      </c>
      <c r="G26" s="2" t="str">
        <f>STIMA!G26</f>
        <v>CORPO</v>
      </c>
      <c r="H26" s="2" t="str">
        <f>STIMA!H26</f>
        <v xml:space="preserve">MOVIMENTI DI MATERIE </v>
      </c>
      <c r="I26" s="48" t="s">
        <v>85</v>
      </c>
      <c r="J26" s="49"/>
      <c r="K26" s="50"/>
      <c r="L26" s="5">
        <f>L25</f>
        <v>8.7240611068277207</v>
      </c>
      <c r="M26" s="2" t="str">
        <f t="shared" si="1"/>
        <v>MC</v>
      </c>
      <c r="N26" s="6">
        <f t="shared" si="2"/>
        <v>0.87</v>
      </c>
      <c r="O26" s="7">
        <f t="shared" si="5"/>
        <v>7.5899331629401168</v>
      </c>
      <c r="P26" s="13">
        <f t="shared" si="6"/>
        <v>1.3842367402738549E-3</v>
      </c>
    </row>
    <row r="27" spans="1:16" x14ac:dyDescent="0.25">
      <c r="A27" s="77" t="s">
        <v>54</v>
      </c>
      <c r="B27" s="54">
        <f>VLOOKUP($B$5,GEOMETRIA,HLOOKUP($A27,CNR!$A$1:$AX$2,2,FALSE),FALSE)</f>
        <v>0</v>
      </c>
      <c r="D27" s="55" t="s">
        <v>91</v>
      </c>
      <c r="E27" s="2" t="str">
        <f>STIMA!E27</f>
        <v>F.01.019.1.a</v>
      </c>
      <c r="F27" s="3" t="str">
        <f>IF(E27="","",VLOOKUP(E27,EPU,2,FALSE))</f>
        <v>- Con miscuglio di semi di prato</v>
      </c>
      <c r="G27" s="2" t="str">
        <f>STIMA!G27</f>
        <v>CORPO</v>
      </c>
      <c r="H27" s="2" t="str">
        <f>STIMA!H27</f>
        <v xml:space="preserve">MOVIMENTI DI MATERIE </v>
      </c>
      <c r="I27" s="4">
        <f>$B$7</f>
        <v>1</v>
      </c>
      <c r="J27" s="5">
        <f>IF(B47&gt;0,ABS(B3)/COS(ATAN(B16))+B10,IF(B3&gt;0,(2*(B3-B29)/COS(ATAN(B16))+((B29+B11)*(B10+(B29+B11)*B16/2)-B29*B29/2)*2/B30+B9*B29/B30+(IF(B3&gt;B19,2*B18,0))),((K15+B29-B30)+(K16-B30))*2*+B17+B9*B29/B30+IF(B29-B3&gt;B19,2*B18,0)+2*B10/B30))</f>
        <v>29.080203689425737</v>
      </c>
      <c r="K27" s="20"/>
      <c r="L27" s="5">
        <f t="shared" ref="L27:L34" si="9">I27*J27</f>
        <v>29.080203689425737</v>
      </c>
      <c r="M27" s="2" t="str">
        <f t="shared" si="1"/>
        <v>MQ</v>
      </c>
      <c r="N27" s="6">
        <f t="shared" si="2"/>
        <v>1.26</v>
      </c>
      <c r="O27" s="7">
        <f t="shared" si="5"/>
        <v>36.641056648676425</v>
      </c>
      <c r="P27" s="13">
        <f t="shared" si="6"/>
        <v>6.6825221944255067E-3</v>
      </c>
    </row>
    <row r="28" spans="1:16" ht="15.75" thickBot="1" x14ac:dyDescent="0.3">
      <c r="A28" s="77" t="s">
        <v>55</v>
      </c>
      <c r="B28" s="54">
        <f>VLOOKUP($B$5,GEOMETRIA,HLOOKUP($A28,CNR!$A$1:$AX$2,2,FALSE),FALSE)</f>
        <v>0.04</v>
      </c>
      <c r="D28" s="2" t="s">
        <v>61</v>
      </c>
      <c r="E28" s="2" t="str">
        <f>STIMA!E28</f>
        <v>E.05.010.a</v>
      </c>
      <c r="F28" s="3" t="str">
        <f t="shared" si="0"/>
        <v>- Recinzione stradale di sicurezza di H nominale 1.20 m</v>
      </c>
      <c r="G28" s="2" t="str">
        <f>STIMA!G28</f>
        <v>CORPO</v>
      </c>
      <c r="H28" s="2" t="str">
        <f>STIMA!H28</f>
        <v>LAVORI DIVERSI</v>
      </c>
      <c r="I28" s="4">
        <f>IF(B22&gt;0,$B$7,0)</f>
        <v>1</v>
      </c>
      <c r="J28" s="5">
        <v>2</v>
      </c>
      <c r="K28" s="22"/>
      <c r="L28" s="5">
        <f t="shared" si="9"/>
        <v>2</v>
      </c>
      <c r="M28" s="2" t="str">
        <f t="shared" si="1"/>
        <v>ML</v>
      </c>
      <c r="N28" s="6">
        <f t="shared" si="2"/>
        <v>29.86</v>
      </c>
      <c r="O28" s="7">
        <f t="shared" si="5"/>
        <v>59.72</v>
      </c>
      <c r="P28" s="13">
        <f t="shared" si="6"/>
        <v>1.0891613450932156E-2</v>
      </c>
    </row>
    <row r="29" spans="1:16" ht="15.75" thickBot="1" x14ac:dyDescent="0.3">
      <c r="A29" s="78" t="s">
        <v>21</v>
      </c>
      <c r="B29" s="19">
        <f>VLOOKUP($B$5,GEOMETRIA,HLOOKUP($A29,CNR!$A$1:$AX$2,2,FALSE),FALSE)</f>
        <v>0.66999999999999993</v>
      </c>
      <c r="D29" s="55" t="s">
        <v>92</v>
      </c>
      <c r="E29" s="2" t="str">
        <f>STIMA!E29</f>
        <v>G.02.002.a</v>
      </c>
      <c r="F29" s="3" t="str">
        <f t="shared" si="0"/>
        <v>- Bordo laterale</v>
      </c>
      <c r="G29" s="2" t="str">
        <f>STIMA!G29</f>
        <v>CORPO</v>
      </c>
      <c r="H29" s="2" t="str">
        <f>STIMA!H29</f>
        <v xml:space="preserve">BARRIERE DI SICUREZZA </v>
      </c>
      <c r="I29" s="4">
        <f>$B$7+2*B14*(B13/2-B6)</f>
        <v>1</v>
      </c>
      <c r="J29" s="5">
        <f>IF($B$3&lt;1.5,0,B37)</f>
        <v>0</v>
      </c>
      <c r="K29" s="22"/>
      <c r="L29" s="5">
        <f t="shared" si="9"/>
        <v>0</v>
      </c>
      <c r="M29" s="2" t="str">
        <f t="shared" si="1"/>
        <v>ML</v>
      </c>
      <c r="N29" s="6">
        <f t="shared" si="2"/>
        <v>58.29</v>
      </c>
      <c r="O29" s="7">
        <f t="shared" si="5"/>
        <v>0</v>
      </c>
      <c r="P29" s="13">
        <f t="shared" si="6"/>
        <v>0</v>
      </c>
    </row>
    <row r="30" spans="1:16" x14ac:dyDescent="0.25">
      <c r="A30" s="1" t="s">
        <v>86</v>
      </c>
      <c r="B30" s="27">
        <f>VLOOKUP($B$5,GEOMETRIA,HLOOKUP($A30,CNR!$A$1:$AX$2,2,FALSE),FALSE)</f>
        <v>0.3</v>
      </c>
      <c r="D30" s="55" t="s">
        <v>80</v>
      </c>
      <c r="E30" s="2" t="str">
        <f>STIMA!E30</f>
        <v>G.02.003.a</v>
      </c>
      <c r="F30" s="3" t="str">
        <f t="shared" si="0"/>
        <v>- Bordo laterale nastro e paletti o muretto</v>
      </c>
      <c r="G30" s="2" t="str">
        <f>STIMA!G30</f>
        <v>CORPO</v>
      </c>
      <c r="H30" s="2" t="str">
        <f>STIMA!H30</f>
        <v xml:space="preserve">BARRIERE DI SICUREZZA </v>
      </c>
      <c r="I30" s="4">
        <f>$B$7+2*B14*(B13/2-B6)</f>
        <v>1</v>
      </c>
      <c r="J30" s="5">
        <f>IF($B$3&lt;1.5,0,B38)</f>
        <v>0</v>
      </c>
      <c r="K30" s="22"/>
      <c r="L30" s="5">
        <f t="shared" si="9"/>
        <v>0</v>
      </c>
      <c r="M30" s="2" t="str">
        <f t="shared" si="1"/>
        <v>ML</v>
      </c>
      <c r="N30" s="6">
        <f t="shared" si="2"/>
        <v>100.61</v>
      </c>
      <c r="O30" s="7">
        <f t="shared" si="5"/>
        <v>0</v>
      </c>
      <c r="P30" s="13">
        <f t="shared" si="6"/>
        <v>0</v>
      </c>
    </row>
    <row r="31" spans="1:16" x14ac:dyDescent="0.25">
      <c r="A31" s="1" t="s">
        <v>56</v>
      </c>
      <c r="B31" s="27">
        <f>VLOOKUP($B$5,GEOMETRIA,HLOOKUP($A31,CNR!$A$1:$AX$2,2,FALSE),FALSE)</f>
        <v>0.3</v>
      </c>
      <c r="D31" s="55" t="s">
        <v>99</v>
      </c>
      <c r="E31" s="2" t="str">
        <f>STIMA!E31</f>
        <v>G.02.004.a</v>
      </c>
      <c r="F31" s="3" t="str">
        <f t="shared" si="0"/>
        <v>- Bordo laterale nastro e paletti</v>
      </c>
      <c r="G31" s="2" t="str">
        <f>STIMA!G31</f>
        <v>CORPO</v>
      </c>
      <c r="H31" s="2" t="str">
        <f>STIMA!H31</f>
        <v xml:space="preserve">BARRIERE DI SICUREZZA </v>
      </c>
      <c r="I31" s="4">
        <f>$B$7+2*B14*(B13/2-B6)</f>
        <v>1</v>
      </c>
      <c r="J31" s="5">
        <f>IF($B$3&lt;1.5,0,B39)</f>
        <v>2</v>
      </c>
      <c r="K31" s="22"/>
      <c r="L31" s="5">
        <f t="shared" si="9"/>
        <v>2</v>
      </c>
      <c r="M31" s="2" t="str">
        <f t="shared" si="1"/>
        <v>ML</v>
      </c>
      <c r="N31" s="6">
        <f t="shared" si="2"/>
        <v>143.21</v>
      </c>
      <c r="O31" s="7">
        <f t="shared" si="5"/>
        <v>286.42</v>
      </c>
      <c r="P31" s="13">
        <f t="shared" si="6"/>
        <v>5.223670335927643E-2</v>
      </c>
    </row>
    <row r="32" spans="1:16" x14ac:dyDescent="0.25">
      <c r="A32" s="1" t="s">
        <v>57</v>
      </c>
      <c r="B32" s="27">
        <f>VLOOKUP($B$5,GEOMETRIA,HLOOKUP($A32,CNR!$A$1:$AX$2,2,FALSE),FALSE)</f>
        <v>0.5</v>
      </c>
      <c r="D32" s="55" t="s">
        <v>100</v>
      </c>
      <c r="E32" s="2" t="str">
        <f>STIMA!E32</f>
        <v>G.02.005.b</v>
      </c>
      <c r="F32" s="3" t="str">
        <f t="shared" si="0"/>
        <v>- Bordo ponte nastro e paletti</v>
      </c>
      <c r="G32" s="2" t="str">
        <f>STIMA!G32</f>
        <v>CORPO</v>
      </c>
      <c r="H32" s="2" t="str">
        <f>STIMA!H32</f>
        <v xml:space="preserve">BARRIERE DI SICUREZZA </v>
      </c>
      <c r="I32" s="4">
        <f>$B$7+2*B14*(B13/2-B6)</f>
        <v>1</v>
      </c>
      <c r="J32" s="5">
        <f>IF($B$3&lt;1.5,0,B40)</f>
        <v>0</v>
      </c>
      <c r="K32" s="22"/>
      <c r="L32" s="5">
        <f t="shared" si="9"/>
        <v>0</v>
      </c>
      <c r="M32" s="2" t="str">
        <f t="shared" si="1"/>
        <v>ML</v>
      </c>
      <c r="N32" s="6">
        <f t="shared" si="2"/>
        <v>247.55</v>
      </c>
      <c r="O32" s="7">
        <f t="shared" si="5"/>
        <v>0</v>
      </c>
      <c r="P32" s="13">
        <f t="shared" si="6"/>
        <v>0</v>
      </c>
    </row>
    <row r="33" spans="1:17" x14ac:dyDescent="0.25">
      <c r="A33" s="1" t="s">
        <v>58</v>
      </c>
      <c r="B33" s="27">
        <f>VLOOKUP($B$5,GEOMETRIA,HLOOKUP($A33,CNR!$A$1:$AX$2,2,FALSE),FALSE)</f>
        <v>1</v>
      </c>
      <c r="D33" s="55" t="s">
        <v>101</v>
      </c>
      <c r="E33" s="2" t="str">
        <f>STIMA!E33</f>
        <v>G.02.005.a</v>
      </c>
      <c r="F33" s="3" t="str">
        <f t="shared" si="0"/>
        <v>- Spartitraffico monofilare</v>
      </c>
      <c r="G33" s="2" t="str">
        <f>STIMA!G33</f>
        <v>CORPO</v>
      </c>
      <c r="H33" s="2" t="str">
        <f>STIMA!H33</f>
        <v xml:space="preserve">BARRIERE DI SICUREZZA </v>
      </c>
      <c r="I33" s="4">
        <f>$B$7</f>
        <v>1</v>
      </c>
      <c r="J33" s="5">
        <f t="shared" ref="J33:J38" si="10">B41</f>
        <v>0</v>
      </c>
      <c r="K33" s="22"/>
      <c r="L33" s="5">
        <f t="shared" si="9"/>
        <v>0</v>
      </c>
      <c r="M33" s="2" t="str">
        <f t="shared" si="1"/>
        <v>ML</v>
      </c>
      <c r="N33" s="6">
        <f t="shared" si="2"/>
        <v>184.14</v>
      </c>
      <c r="O33" s="7">
        <f t="shared" si="5"/>
        <v>0</v>
      </c>
      <c r="P33" s="13">
        <f t="shared" si="6"/>
        <v>0</v>
      </c>
    </row>
    <row r="34" spans="1:17" x14ac:dyDescent="0.25">
      <c r="A34" s="1" t="s">
        <v>93</v>
      </c>
      <c r="B34" s="27">
        <f>VLOOKUP($B$5,GEOMETRIA,HLOOKUP($A34,CNR!$A$1:$AX$2,2,FALSE),FALSE)</f>
        <v>1</v>
      </c>
      <c r="D34" s="55" t="s">
        <v>103</v>
      </c>
      <c r="E34" s="2" t="str">
        <f>STIMA!E34</f>
        <v>G.02.015</v>
      </c>
      <c r="F34" s="3" t="str">
        <f t="shared" si="0"/>
        <v>MURETTO DEVIATORE RIGIDO REDIRETTIVO</v>
      </c>
      <c r="G34" s="2" t="str">
        <f>STIMA!G34</f>
        <v>CORPO</v>
      </c>
      <c r="H34" s="2" t="str">
        <f>STIMA!H34</f>
        <v xml:space="preserve">BARRIERE DI SICUREZZA </v>
      </c>
      <c r="I34" s="4">
        <f>$B$7</f>
        <v>1</v>
      </c>
      <c r="J34" s="5">
        <f t="shared" si="10"/>
        <v>1</v>
      </c>
      <c r="K34" s="22"/>
      <c r="L34" s="5">
        <f t="shared" si="9"/>
        <v>1</v>
      </c>
      <c r="M34" s="2" t="str">
        <f t="shared" si="1"/>
        <v>ML</v>
      </c>
      <c r="N34" s="6">
        <f t="shared" si="2"/>
        <v>104.41</v>
      </c>
      <c r="O34" s="7">
        <f t="shared" si="5"/>
        <v>104.41</v>
      </c>
      <c r="P34" s="13">
        <f t="shared" si="6"/>
        <v>1.9042085740318591E-2</v>
      </c>
    </row>
    <row r="35" spans="1:17" x14ac:dyDescent="0.25">
      <c r="A35" s="1" t="s">
        <v>70</v>
      </c>
      <c r="B35" s="27">
        <f>VLOOKUP($B$5,GEOMETRIA,HLOOKUP($A35,CNR!$A$1:$AX$2,2,FALSE),FALSE)</f>
        <v>1</v>
      </c>
      <c r="D35" s="55" t="s">
        <v>111</v>
      </c>
      <c r="E35" s="2" t="str">
        <f>STIMA!E35</f>
        <v>G.01.075</v>
      </c>
      <c r="F35" s="3" t="str">
        <f t="shared" si="0"/>
        <v>FORNITURA E POSA IN OPERA DI PARAPETTO SERIE PESANTE CON TUBI PASSANTI E PANNELLI MODULARI</v>
      </c>
      <c r="G35" s="2">
        <f>STIMA!G35</f>
        <v>0</v>
      </c>
      <c r="H35" s="2" t="str">
        <f>STIMA!H35</f>
        <v>LAVORI DIVERSI</v>
      </c>
      <c r="I35" s="4">
        <f>IF(B3&gt;0,$B$7,0)</f>
        <v>1</v>
      </c>
      <c r="J35" s="5">
        <f t="shared" si="10"/>
        <v>0</v>
      </c>
      <c r="K35" s="22"/>
      <c r="L35" s="5">
        <f>I35*J35</f>
        <v>0</v>
      </c>
      <c r="M35" s="2" t="str">
        <f t="shared" si="1"/>
        <v>ML</v>
      </c>
      <c r="N35" s="6">
        <f t="shared" si="2"/>
        <v>121.81</v>
      </c>
      <c r="O35" s="7">
        <f t="shared" si="5"/>
        <v>0</v>
      </c>
      <c r="P35" s="13">
        <f t="shared" si="6"/>
        <v>0</v>
      </c>
    </row>
    <row r="36" spans="1:17" x14ac:dyDescent="0.25">
      <c r="A36" s="1" t="s">
        <v>82</v>
      </c>
      <c r="B36" s="27">
        <f>VLOOKUP($B$5,GEOMETRIA,HLOOKUP($A36,CNR!$A$1:$AX$2,2,FALSE),FALSE)</f>
        <v>25</v>
      </c>
      <c r="D36" s="55" t="s">
        <v>98</v>
      </c>
      <c r="E36" s="2" t="str">
        <f>STIMA!E36</f>
        <v>H.01.003.a</v>
      </c>
      <c r="F36" s="3" t="str">
        <f t="shared" si="0"/>
        <v>- Per strisce continue e discontinue da centimetri 12</v>
      </c>
      <c r="G36" s="2" t="str">
        <f>STIMA!G36</f>
        <v>CORPO</v>
      </c>
      <c r="H36" s="2" t="str">
        <f>STIMA!H36</f>
        <v xml:space="preserve">SEGNALETICA ORIZZONTALE </v>
      </c>
      <c r="I36" s="4">
        <f>$B$7</f>
        <v>1</v>
      </c>
      <c r="J36" s="5">
        <f t="shared" si="10"/>
        <v>0</v>
      </c>
      <c r="K36" s="22"/>
      <c r="L36" s="5">
        <f>I36*J36</f>
        <v>0</v>
      </c>
      <c r="M36" s="2" t="str">
        <f t="shared" si="1"/>
        <v>ML</v>
      </c>
      <c r="N36" s="6">
        <f t="shared" si="2"/>
        <v>0.5</v>
      </c>
      <c r="O36" s="7">
        <f t="shared" ref="O36:O47" si="11">L36*N36</f>
        <v>0</v>
      </c>
      <c r="P36" s="13">
        <f t="shared" si="6"/>
        <v>0</v>
      </c>
    </row>
    <row r="37" spans="1:17" x14ac:dyDescent="0.25">
      <c r="A37" s="23" t="s">
        <v>92</v>
      </c>
      <c r="B37" s="27">
        <f>VLOOKUP($B$5,GEOMETRIA,HLOOKUP($A37,CNR!$A$1:$AX$2,2,FALSE),FALSE)</f>
        <v>0</v>
      </c>
      <c r="D37" s="2" t="s">
        <v>66</v>
      </c>
      <c r="E37" s="2" t="str">
        <f>STIMA!E37</f>
        <v>H.01.003.b</v>
      </c>
      <c r="F37" s="3" t="str">
        <f t="shared" si="0"/>
        <v>- Per strisce continue e discontinue da centimetri 15</v>
      </c>
      <c r="G37" s="2" t="str">
        <f>STIMA!G37</f>
        <v>CORPO</v>
      </c>
      <c r="H37" s="2" t="str">
        <f>STIMA!H37</f>
        <v xml:space="preserve">SEGNALETICA ORIZZONTALE </v>
      </c>
      <c r="I37" s="4">
        <f>$B$7</f>
        <v>1</v>
      </c>
      <c r="J37" s="5">
        <f t="shared" si="10"/>
        <v>2</v>
      </c>
      <c r="K37" s="22"/>
      <c r="L37" s="5">
        <f>I37*J37</f>
        <v>2</v>
      </c>
      <c r="M37" s="2" t="str">
        <f t="shared" si="1"/>
        <v>ML</v>
      </c>
      <c r="N37" s="6">
        <f t="shared" si="2"/>
        <v>0.55000000000000004</v>
      </c>
      <c r="O37" s="7">
        <f t="shared" si="11"/>
        <v>1.1000000000000001</v>
      </c>
      <c r="P37" s="13">
        <f t="shared" si="6"/>
        <v>2.0061578693947375E-4</v>
      </c>
    </row>
    <row r="38" spans="1:17" x14ac:dyDescent="0.25">
      <c r="A38" s="23" t="s">
        <v>80</v>
      </c>
      <c r="B38" s="27">
        <f>VLOOKUP($B$5,GEOMETRIA,HLOOKUP($A38,CNR!$A$1:$AX$2,2,FALSE),FALSE)</f>
        <v>0</v>
      </c>
      <c r="D38" s="2" t="s">
        <v>65</v>
      </c>
      <c r="E38" s="2" t="str">
        <f>STIMA!E38</f>
        <v>H.01.003.c</v>
      </c>
      <c r="F38" s="3" t="str">
        <f t="shared" si="0"/>
        <v>- Per strisce continue e discontinue da centimetri 25</v>
      </c>
      <c r="G38" s="2" t="str">
        <f>STIMA!G38</f>
        <v>CORPO</v>
      </c>
      <c r="H38" s="2" t="str">
        <f>STIMA!H38</f>
        <v xml:space="preserve">SEGNALETICA ORIZZONTALE </v>
      </c>
      <c r="I38" s="4">
        <f>$B$7</f>
        <v>1</v>
      </c>
      <c r="J38" s="5">
        <f t="shared" si="10"/>
        <v>4</v>
      </c>
      <c r="K38" s="22"/>
      <c r="L38" s="5">
        <f>I38*J38</f>
        <v>4</v>
      </c>
      <c r="M38" s="2" t="str">
        <f t="shared" si="1"/>
        <v>ML</v>
      </c>
      <c r="N38" s="6">
        <f t="shared" si="2"/>
        <v>0.71</v>
      </c>
      <c r="O38" s="7">
        <f t="shared" si="11"/>
        <v>2.84</v>
      </c>
      <c r="P38" s="13">
        <f t="shared" si="6"/>
        <v>5.1795348628009576E-4</v>
      </c>
    </row>
    <row r="39" spans="1:17" x14ac:dyDescent="0.25">
      <c r="A39" s="23" t="s">
        <v>99</v>
      </c>
      <c r="B39" s="27">
        <f>VLOOKUP($B$5,GEOMETRIA,HLOOKUP($A39,CNR!$A$1:$AX$2,2,FALSE),FALSE)</f>
        <v>2</v>
      </c>
      <c r="D39" s="2" t="s">
        <v>62</v>
      </c>
      <c r="E39" s="2" t="str">
        <f>STIMA!E39</f>
        <v>I.02.001.a</v>
      </c>
      <c r="F39" s="3" t="str">
        <f t="shared" si="0"/>
        <v>- Di cm 50X50X20</v>
      </c>
      <c r="G39" s="2" t="str">
        <f>STIMA!G39</f>
        <v>CORPO</v>
      </c>
      <c r="H39" s="2" t="str">
        <f>STIMA!H39</f>
        <v>LAVORI DIVERSI</v>
      </c>
      <c r="I39" s="4">
        <f>$B$7</f>
        <v>1</v>
      </c>
      <c r="J39" s="5">
        <f>IF(AND(B36&gt;0,B3&gt;0),((B3+B11)/COS(ATAN(B16))*2+(IF(B3&gt;B19,2*B18,0))+2*B10+2*B20)/B36,0)</f>
        <v>0.91553246019465373</v>
      </c>
      <c r="K39" s="22"/>
      <c r="L39" s="5">
        <f>I39*J39</f>
        <v>0.91553246019465373</v>
      </c>
      <c r="M39" s="2" t="str">
        <f t="shared" si="1"/>
        <v>ML</v>
      </c>
      <c r="N39" s="6">
        <f t="shared" si="2"/>
        <v>19.73</v>
      </c>
      <c r="O39" s="7">
        <f t="shared" si="11"/>
        <v>18.063455439640517</v>
      </c>
      <c r="P39" s="13">
        <f t="shared" si="6"/>
        <v>3.2943766616996364E-3</v>
      </c>
    </row>
    <row r="40" spans="1:17" x14ac:dyDescent="0.25">
      <c r="A40" s="23" t="s">
        <v>100</v>
      </c>
      <c r="B40" s="27">
        <f>VLOOKUP($B$5,GEOMETRIA,HLOOKUP($A40,CNR!$A$1:$AX$2,2,FALSE),FALSE)</f>
        <v>0</v>
      </c>
      <c r="D40" s="55" t="s">
        <v>112</v>
      </c>
      <c r="E40" s="2" t="str">
        <f>STIMA!E40</f>
        <v>E.02.010.a</v>
      </c>
      <c r="F40" s="3" t="str">
        <f t="shared" si="0"/>
        <v>- Sezione di cm 15 x 25</v>
      </c>
      <c r="G40" s="2" t="str">
        <f>STIMA!G40</f>
        <v>CORPO</v>
      </c>
      <c r="H40" s="2" t="str">
        <f>STIMA!H40</f>
        <v>LAVORI DIVERSI</v>
      </c>
      <c r="I40" s="4">
        <f>IF(B13&gt;0,(B13/2-B6)*6.28+B14*2*B13/2,0)</f>
        <v>0</v>
      </c>
      <c r="J40" s="5"/>
      <c r="K40" s="22"/>
      <c r="L40" s="5">
        <f>I40</f>
        <v>0</v>
      </c>
      <c r="M40" s="2" t="str">
        <f t="shared" si="1"/>
        <v>ML</v>
      </c>
      <c r="N40" s="6">
        <f t="shared" si="2"/>
        <v>16.28</v>
      </c>
      <c r="O40" s="7">
        <f t="shared" si="11"/>
        <v>0</v>
      </c>
      <c r="P40" s="13">
        <f t="shared" si="6"/>
        <v>0</v>
      </c>
      <c r="Q40" s="57"/>
    </row>
    <row r="41" spans="1:17" x14ac:dyDescent="0.25">
      <c r="A41" s="23" t="s">
        <v>101</v>
      </c>
      <c r="B41" s="27">
        <f>VLOOKUP($B$5,GEOMETRIA,HLOOKUP($A41,CNR!$A$1:$AX$2,2,FALSE),FALSE)</f>
        <v>0</v>
      </c>
      <c r="D41" s="58" t="s">
        <v>107</v>
      </c>
      <c r="E41" s="2" t="str">
        <f>STIMA!E41</f>
        <v>E.02.035.b</v>
      </c>
      <c r="F41" s="3" t="str">
        <f t="shared" si="0"/>
        <v>- In letto di sabbia e cemento, dimensioni 10x10x12 cm</v>
      </c>
      <c r="G41" s="2" t="str">
        <f>STIMA!G41</f>
        <v>CORPO</v>
      </c>
      <c r="H41" s="2" t="str">
        <f>STIMA!H41</f>
        <v>LAVORI DIVERSI</v>
      </c>
      <c r="I41" s="4">
        <f>IF(B13&gt;0,(B13/2-B6-B15/2)*6.28,0)</f>
        <v>0</v>
      </c>
      <c r="J41" s="5">
        <f>IF(B13&gt;0,B15,0)</f>
        <v>0</v>
      </c>
      <c r="K41" s="22"/>
      <c r="L41" s="5">
        <f>I41*J41</f>
        <v>0</v>
      </c>
      <c r="M41" s="2" t="str">
        <f t="shared" si="1"/>
        <v>MQ</v>
      </c>
      <c r="N41" s="6">
        <f t="shared" si="2"/>
        <v>93.51</v>
      </c>
      <c r="O41" s="7">
        <f t="shared" si="11"/>
        <v>0</v>
      </c>
      <c r="P41" s="13">
        <f t="shared" si="6"/>
        <v>0</v>
      </c>
      <c r="Q41" s="57"/>
    </row>
    <row r="42" spans="1:17" x14ac:dyDescent="0.25">
      <c r="A42" s="23" t="s">
        <v>103</v>
      </c>
      <c r="B42" s="27">
        <f>VLOOKUP($B$5,GEOMETRIA,HLOOKUP($A42,CNR!$A$1:$AX$2,2,FALSE),FALSE)</f>
        <v>1</v>
      </c>
      <c r="D42" s="59" t="s">
        <v>63</v>
      </c>
      <c r="E42" s="2" t="str">
        <f>STIMA!E42</f>
        <v>E.02.025.a</v>
      </c>
      <c r="F42" s="3" t="str">
        <f t="shared" si="0"/>
        <v>- Dimensioni 30/35 x 50 x 200 cm</v>
      </c>
      <c r="G42" s="2" t="str">
        <f>STIMA!G42</f>
        <v>CORPO</v>
      </c>
      <c r="H42" s="2" t="str">
        <f>STIMA!H42</f>
        <v>LAVORI DIVERSI</v>
      </c>
      <c r="I42" s="4">
        <f>$B$7</f>
        <v>1</v>
      </c>
      <c r="J42" s="5">
        <f>IF(B3&gt;0,0,2)</f>
        <v>0</v>
      </c>
      <c r="K42" s="22"/>
      <c r="L42" s="5">
        <f>I42*J42</f>
        <v>0</v>
      </c>
      <c r="M42" s="2" t="str">
        <f t="shared" si="1"/>
        <v>ML</v>
      </c>
      <c r="N42" s="6">
        <f t="shared" si="2"/>
        <v>60.72</v>
      </c>
      <c r="O42" s="7">
        <f t="shared" si="11"/>
        <v>0</v>
      </c>
      <c r="P42" s="13">
        <f t="shared" si="6"/>
        <v>0</v>
      </c>
      <c r="Q42" s="57"/>
    </row>
    <row r="43" spans="1:17" x14ac:dyDescent="0.25">
      <c r="A43" s="23" t="s">
        <v>111</v>
      </c>
      <c r="B43" s="27">
        <f>VLOOKUP($B$5,GEOMETRIA,HLOOKUP($A43,CNR!$A$1:$AX$2,2,FALSE),FALSE)</f>
        <v>0</v>
      </c>
      <c r="D43" s="58" t="s">
        <v>106</v>
      </c>
      <c r="E43" s="2" t="str">
        <f>STIMA!E43</f>
        <v>E.02.020.b</v>
      </c>
      <c r="F43" s="3" t="str">
        <f t="shared" si="0"/>
        <v>- a sezione trapezoidale, dimensioni 50X40X25h</v>
      </c>
      <c r="G43" s="2" t="str">
        <f>STIMA!G43</f>
        <v>CORPO</v>
      </c>
      <c r="H43" s="2" t="str">
        <f>STIMA!H43</f>
        <v>LAVORI DIVERSI</v>
      </c>
      <c r="I43" s="4">
        <f>IF(B12&gt;0,$B$7,0)</f>
        <v>0</v>
      </c>
      <c r="J43" s="5">
        <f>IF(B12&gt;0,2,0)</f>
        <v>0</v>
      </c>
      <c r="K43" s="22"/>
      <c r="L43" s="5">
        <f>I43*J43</f>
        <v>0</v>
      </c>
      <c r="M43" s="2" t="str">
        <f t="shared" si="1"/>
        <v>ML</v>
      </c>
      <c r="N43" s="6">
        <f t="shared" si="2"/>
        <v>43.25</v>
      </c>
      <c r="O43" s="7">
        <f t="shared" si="11"/>
        <v>0</v>
      </c>
      <c r="P43" s="13">
        <f t="shared" si="6"/>
        <v>0</v>
      </c>
    </row>
    <row r="44" spans="1:17" x14ac:dyDescent="0.25">
      <c r="A44" s="23" t="s">
        <v>98</v>
      </c>
      <c r="B44" s="27">
        <f>VLOOKUP($B$5,GEOMETRIA,HLOOKUP($A44,CNR!$A$1:$AX$2,2,FALSE),FALSE)</f>
        <v>0</v>
      </c>
      <c r="D44" s="58" t="s">
        <v>113</v>
      </c>
      <c r="E44" s="2" t="str">
        <f>STIMA!E44</f>
        <v>B.03.035.b</v>
      </c>
      <c r="F44" s="3" t="str">
        <f t="shared" si="0"/>
        <v>- Classe di resistenza C28/35 (RCK&gt;=35 N/mmq)</v>
      </c>
      <c r="G44" s="2" t="str">
        <f>STIMA!G44</f>
        <v>CORPO</v>
      </c>
      <c r="H44" s="2" t="str">
        <f>STIMA!H44</f>
        <v>OPERE IN CLS (ESCLUSE FONDAZIONI INDIRETTE)</v>
      </c>
      <c r="I44" s="4">
        <f>IF(B12&gt;0,$B$7,0)</f>
        <v>0</v>
      </c>
      <c r="J44" s="5">
        <f>B12</f>
        <v>0</v>
      </c>
      <c r="K44" s="60">
        <f>IF(B12&gt;0,0.3,0)</f>
        <v>0</v>
      </c>
      <c r="L44" s="5">
        <f>I44*J44*K44</f>
        <v>0</v>
      </c>
      <c r="M44" s="2" t="str">
        <f t="shared" si="1"/>
        <v>MC</v>
      </c>
      <c r="N44" s="6">
        <f t="shared" si="2"/>
        <v>130.61000000000001</v>
      </c>
      <c r="O44" s="7">
        <f t="shared" si="11"/>
        <v>0</v>
      </c>
      <c r="P44" s="13">
        <f t="shared" si="6"/>
        <v>0</v>
      </c>
    </row>
    <row r="45" spans="1:17" x14ac:dyDescent="0.25">
      <c r="A45" s="23" t="s">
        <v>66</v>
      </c>
      <c r="B45" s="27">
        <f>VLOOKUP($B$5,GEOMETRIA,HLOOKUP($A45,CNR!$A$1:$AX$2,2,FALSE),FALSE)</f>
        <v>2</v>
      </c>
      <c r="D45" s="58" t="s">
        <v>114</v>
      </c>
      <c r="E45" s="2" t="str">
        <f>STIMA!E45</f>
        <v>B.05.030</v>
      </c>
      <c r="F45" s="3" t="str">
        <f t="shared" si="0"/>
        <v>ACCIAI E STRUTTURE IN ACCIAIO - IN BARRE TONDE B450C BARRE AD ADERENZA MIGLIORATA</v>
      </c>
      <c r="G45" s="2" t="str">
        <f>STIMA!G45</f>
        <v>CORPO</v>
      </c>
      <c r="H45" s="2" t="str">
        <f>STIMA!H45</f>
        <v>OPERE IN CLS (ESCLUSE FONDAZIONI INDIRETTE)</v>
      </c>
      <c r="I45" s="48" t="s">
        <v>85</v>
      </c>
      <c r="J45" s="50"/>
      <c r="K45" s="60">
        <f>IF(B12&gt;0,50,0)</f>
        <v>0</v>
      </c>
      <c r="L45" s="5">
        <f>L44*K45</f>
        <v>0</v>
      </c>
      <c r="M45" s="2" t="str">
        <f t="shared" si="1"/>
        <v>kG</v>
      </c>
      <c r="N45" s="6">
        <f t="shared" si="2"/>
        <v>1.26</v>
      </c>
      <c r="O45" s="7">
        <f t="shared" si="11"/>
        <v>0</v>
      </c>
      <c r="P45" s="13">
        <f t="shared" si="6"/>
        <v>0</v>
      </c>
    </row>
    <row r="46" spans="1:17" x14ac:dyDescent="0.25">
      <c r="A46" s="26" t="s">
        <v>65</v>
      </c>
      <c r="B46" s="27">
        <f>VLOOKUP($B$5,GEOMETRIA,HLOOKUP($A46,CNR!$A$1:$AX$2,2,FALSE),FALSE)</f>
        <v>4</v>
      </c>
      <c r="D46" s="58" t="s">
        <v>115</v>
      </c>
      <c r="E46" s="2" t="str">
        <f>STIMA!E46</f>
        <v>B.04.001</v>
      </c>
      <c r="F46" s="3" t="str">
        <f t="shared" si="0"/>
        <v>CASSEFORME PIANE ORIZZONTALI O VERTICALI PER CONGLOMERATI CEMENTIZI</v>
      </c>
      <c r="G46" s="2" t="str">
        <f>STIMA!G46</f>
        <v>CORPO</v>
      </c>
      <c r="H46" s="2" t="str">
        <f>STIMA!H46</f>
        <v>OPERE IN CLS (ESCLUSE FONDAZIONI INDIRETTE)</v>
      </c>
      <c r="I46" s="4">
        <f>IF(B12&gt;0,$B$7,0)</f>
        <v>0</v>
      </c>
      <c r="J46" s="5">
        <f>IF(B12&gt;0,2*0.3,0)</f>
        <v>0</v>
      </c>
      <c r="K46" s="22"/>
      <c r="L46" s="5">
        <f>I46*J46</f>
        <v>0</v>
      </c>
      <c r="M46" s="2" t="str">
        <f t="shared" si="1"/>
        <v>MQ</v>
      </c>
      <c r="N46" s="6">
        <f t="shared" si="2"/>
        <v>28.88</v>
      </c>
      <c r="O46" s="7">
        <f t="shared" si="11"/>
        <v>0</v>
      </c>
      <c r="P46" s="13">
        <f t="shared" si="6"/>
        <v>0</v>
      </c>
    </row>
    <row r="47" spans="1:17" x14ac:dyDescent="0.25">
      <c r="A47" s="1" t="s">
        <v>124</v>
      </c>
      <c r="B47" s="27">
        <f>VLOOKUP($B$5,GEOMETRIA,HLOOKUP($A47,CNR!$A$1:$AX$2,2,FALSE),FALSE)</f>
        <v>0</v>
      </c>
      <c r="D47" s="2" t="s">
        <v>70</v>
      </c>
      <c r="E47" s="2"/>
      <c r="F47" s="3" t="str">
        <f t="shared" si="0"/>
        <v/>
      </c>
      <c r="G47" s="2"/>
      <c r="H47" s="2"/>
      <c r="I47" s="4">
        <f>IF(B35=1,$B$7,0)</f>
        <v>1</v>
      </c>
      <c r="J47" s="5">
        <f>IF(B3&gt;0,(2*B10+B6+2*B12+B15+((B3+B11)*B16)*2+(IF(B3&gt;B19,2*B18,0))+2*B20+6*B21+2*B22+B9),B6+2*B10+2*B12+B15+(K15+K16)*2*B17+IF(B29-B3&gt;B19,2*B18,0)+2*B20+6*B21+2*B22+B9)</f>
        <v>49.8</v>
      </c>
      <c r="K47" s="12"/>
      <c r="L47" s="5">
        <f>I47*J47</f>
        <v>49.8</v>
      </c>
      <c r="M47" s="2" t="s">
        <v>35</v>
      </c>
      <c r="N47" s="6">
        <v>15</v>
      </c>
      <c r="O47" s="7">
        <f t="shared" si="11"/>
        <v>747</v>
      </c>
      <c r="P47" s="13">
        <f t="shared" si="6"/>
        <v>0.13623635713071536</v>
      </c>
    </row>
    <row r="48" spans="1:17" x14ac:dyDescent="0.25">
      <c r="A48" s="1" t="s">
        <v>150</v>
      </c>
      <c r="B48" s="27">
        <f>VLOOKUP($B$5,GEOMETRIA,HLOOKUP($A48,CNR!$A$1:$AX$2,2,FALSE),FALSE)</f>
        <v>0</v>
      </c>
      <c r="D48" s="58" t="s">
        <v>126</v>
      </c>
      <c r="E48" s="2" t="str">
        <f>STIMA!E48</f>
        <v>G.02.025.b</v>
      </c>
      <c r="F48" s="3" t="str">
        <f>IF(E48="","",VLOOKUP(E48,EPU,2,FALSE))</f>
        <v>- Laterale</v>
      </c>
      <c r="G48" s="2" t="str">
        <f>STIMA!G48</f>
        <v>CORPO</v>
      </c>
      <c r="H48" s="2" t="str">
        <f>STIMA!H48</f>
        <v xml:space="preserve">BARRIERE DI SICUREZZA </v>
      </c>
      <c r="I48" s="4">
        <f>IF(B49&gt;0,$B$7,0)</f>
        <v>0</v>
      </c>
      <c r="J48" s="5">
        <f>B47</f>
        <v>0</v>
      </c>
      <c r="K48" s="60"/>
      <c r="L48" s="5">
        <f>I48*J48</f>
        <v>0</v>
      </c>
      <c r="M48" s="2" t="str">
        <f>IF(E48="","",VLOOKUP(E48,EPU,3,FALSE))</f>
        <v>ML</v>
      </c>
      <c r="N48" s="6">
        <f>IF(E48="","",VLOOKUP(E48,EPU,4,FALSE))</f>
        <v>10.14</v>
      </c>
      <c r="O48" s="7">
        <f>L48*N48</f>
        <v>0</v>
      </c>
      <c r="P48" s="13">
        <f t="shared" si="6"/>
        <v>0</v>
      </c>
    </row>
    <row r="49" spans="1:16" x14ac:dyDescent="0.25">
      <c r="A49" s="1" t="s">
        <v>126</v>
      </c>
      <c r="B49" s="27">
        <f>VLOOKUP($B$5,GEOMETRIA,HLOOKUP($A49,CNR!$A$1:$AX$2,2,FALSE),FALSE)</f>
        <v>0</v>
      </c>
      <c r="D49" s="58" t="s">
        <v>125</v>
      </c>
      <c r="E49" s="2" t="str">
        <f>STIMA!E49</f>
        <v>A.02.001.e</v>
      </c>
      <c r="F49" s="3" t="str">
        <f>IF(E49="","",VLOOKUP(E49,EPU,2,FALSE))</f>
        <v>- Scarpate per ammorsamento nuovi rilevati</v>
      </c>
      <c r="G49" s="2" t="str">
        <f>STIMA!G49</f>
        <v>MISURA</v>
      </c>
      <c r="H49" s="2" t="str">
        <f>STIMA!H49</f>
        <v>BONIFICHE</v>
      </c>
      <c r="I49" s="4">
        <f>IF(B47&gt;0,$B$7,0)</f>
        <v>0</v>
      </c>
      <c r="J49" s="5">
        <f>IF(B47&gt;0,ABS(B3)/COS(ATAN(B16))*B47,0)</f>
        <v>0</v>
      </c>
      <c r="K49" s="60"/>
      <c r="L49" s="5">
        <f>I49*J49</f>
        <v>0</v>
      </c>
      <c r="M49" s="2" t="str">
        <f>IF(E49="","",VLOOKUP(E49,EPU,3,FALSE))</f>
        <v>MQ</v>
      </c>
      <c r="N49" s="6">
        <f>IF(E49="","",VLOOKUP(E49,EPU,4,FALSE))</f>
        <v>12.87</v>
      </c>
      <c r="O49" s="7">
        <f>L49*N49</f>
        <v>0</v>
      </c>
      <c r="P49" s="13">
        <f t="shared" si="6"/>
        <v>0</v>
      </c>
    </row>
    <row r="50" spans="1:16" x14ac:dyDescent="0.25">
      <c r="D50" s="58" t="s">
        <v>151</v>
      </c>
      <c r="E50" s="2" t="str">
        <f>STIMA!E50</f>
        <v>D.01.060</v>
      </c>
      <c r="F50" s="3" t="str">
        <f>IF(E50="","",VLOOKUP(E50,EPU,2,FALSE))</f>
        <v>TAGLIO DELLA PAVIMENTAZIONE IN CONGLOMERATO BITUMINOSO SU IMPALCATI</v>
      </c>
      <c r="G50" s="2" t="str">
        <f>STIMA!G50</f>
        <v>MISURA</v>
      </c>
      <c r="H50" s="2" t="str">
        <f>STIMA!H50</f>
        <v>DEMOLIZIONI</v>
      </c>
      <c r="I50" s="4">
        <f>IF(B47&gt;0,$B$7,0)</f>
        <v>0</v>
      </c>
      <c r="J50" s="5">
        <f>B47</f>
        <v>0</v>
      </c>
      <c r="K50" s="60"/>
      <c r="L50" s="5">
        <f>I50*J50</f>
        <v>0</v>
      </c>
      <c r="M50" s="2" t="str">
        <f>IF(E50="","",VLOOKUP(E50,EPU,3,FALSE))</f>
        <v>ML</v>
      </c>
      <c r="N50" s="6">
        <f>IF(E50="","",VLOOKUP(E50,EPU,4,FALSE))</f>
        <v>1.63</v>
      </c>
      <c r="O50" s="7">
        <f>L50*N50</f>
        <v>0</v>
      </c>
      <c r="P50" s="13">
        <f t="shared" si="6"/>
        <v>0</v>
      </c>
    </row>
    <row r="51" spans="1:16" x14ac:dyDescent="0.25">
      <c r="D51" s="58" t="s">
        <v>152</v>
      </c>
      <c r="E51" s="2" t="str">
        <f>STIMA!E51</f>
        <v>D.01.065</v>
      </c>
      <c r="F51" s="3" t="str">
        <f>IF(E51="","",VLOOKUP(E51,EPU,2,FALSE))</f>
        <v>SCARIFICA E/O DEMOLIZIONE PAVIMENTAZIONE SU IMPALCATI DI OPERE D'ARTE</v>
      </c>
      <c r="G51" s="2" t="str">
        <f>STIMA!G51</f>
        <v>MISURA</v>
      </c>
      <c r="H51" s="2" t="str">
        <f>STIMA!H51</f>
        <v>DEMOLIZIONI</v>
      </c>
      <c r="I51" s="4">
        <f>IF(B47&gt;0,$B$7,0)</f>
        <v>0</v>
      </c>
      <c r="J51" s="5">
        <f>B48*B47</f>
        <v>0</v>
      </c>
      <c r="K51" s="60">
        <f>B29*100</f>
        <v>67</v>
      </c>
      <c r="L51" s="5">
        <f>I51*J51*K51</f>
        <v>0</v>
      </c>
      <c r="M51" s="2" t="str">
        <f>IF(E51="","",VLOOKUP(E51,EPU,3,FALSE))</f>
        <v>MQxCM</v>
      </c>
      <c r="N51" s="6">
        <f>IF(E51="","",VLOOKUP(E51,EPU,4,FALSE))</f>
        <v>0.55000000000000004</v>
      </c>
      <c r="O51" s="7">
        <f>L51*N51</f>
        <v>0</v>
      </c>
      <c r="P51" s="13">
        <f t="shared" si="6"/>
        <v>0</v>
      </c>
    </row>
    <row r="52" spans="1:16" x14ac:dyDescent="0.25">
      <c r="D52" s="58" t="s">
        <v>153</v>
      </c>
      <c r="E52" s="2" t="str">
        <f>STIMA!E52</f>
        <v>D.01.052</v>
      </c>
      <c r="F52" s="3" t="str">
        <f>IF(E52="","",VLOOKUP(E52,EPU,2,FALSE))</f>
        <v>FRESATURA DI STRATI DI PAVIMENTAZIONE IN CONGLOMERATO BITUMINOSO</v>
      </c>
      <c r="G52" s="2" t="str">
        <f>STIMA!G52</f>
        <v>MISURA</v>
      </c>
      <c r="H52" s="2" t="str">
        <f>STIMA!H52</f>
        <v>DEMOLIZIONI</v>
      </c>
      <c r="I52" s="4">
        <f>IF(B47&gt;0,$B$7,0)</f>
        <v>0</v>
      </c>
      <c r="J52" s="5">
        <f>B48*B47</f>
        <v>0</v>
      </c>
      <c r="K52" s="60">
        <f>(MAX(B27:B28)+B26)*100</f>
        <v>10</v>
      </c>
      <c r="L52" s="5">
        <f>I52*J52*K52</f>
        <v>0</v>
      </c>
      <c r="M52" s="2" t="str">
        <f>IF(E52="","",VLOOKUP(E52,EPU,3,FALSE))</f>
        <v>MQxCM</v>
      </c>
      <c r="N52" s="6">
        <f>IF(E52="","",VLOOKUP(E52,EPU,4,FALSE))</f>
        <v>0.44</v>
      </c>
      <c r="O52" s="7">
        <f>L52*N52</f>
        <v>0</v>
      </c>
      <c r="P52" s="13">
        <f t="shared" si="6"/>
        <v>0</v>
      </c>
    </row>
    <row r="60" spans="1:16" ht="15.75" thickBot="1" x14ac:dyDescent="0.3"/>
    <row r="61" spans="1:16" ht="16.5" thickBot="1" x14ac:dyDescent="0.3">
      <c r="O61" s="61">
        <f>SUM(O2:O60)</f>
        <v>5483.1178382380876</v>
      </c>
      <c r="P61" s="62">
        <f>SUM(P2:P48)</f>
        <v>1.0000000000000004</v>
      </c>
    </row>
    <row r="62" spans="1:16" x14ac:dyDescent="0.25">
      <c r="P62" s="62">
        <f>MAX(P2:P47)</f>
        <v>0.40282063797276552</v>
      </c>
    </row>
    <row r="63" spans="1:16" x14ac:dyDescent="0.25">
      <c r="P63" s="63">
        <v>0.2</v>
      </c>
    </row>
    <row r="64" spans="1:16" x14ac:dyDescent="0.25">
      <c r="P64" s="63">
        <v>0.05</v>
      </c>
    </row>
    <row r="65533" spans="7:7" x14ac:dyDescent="0.25">
      <c r="G65533" s="64"/>
    </row>
  </sheetData>
  <dataValidations count="4">
    <dataValidation type="list" allowBlank="1" showInputMessage="1" showErrorMessage="1" sqref="B5">
      <formula1>TIPO</formula1>
    </dataValidation>
    <dataValidation type="list" allowBlank="1" showInputMessage="1" showErrorMessage="1" sqref="G65533:G65536 G2:G52">
      <formula1>CM</formula1>
    </dataValidation>
    <dataValidation type="list" allowBlank="1" showInputMessage="1" showErrorMessage="1" sqref="H2:H52">
      <formula1>CAT</formula1>
    </dataValidation>
    <dataValidation type="list" allowBlank="1" showInputMessage="1" showErrorMessage="1" sqref="E2:E52">
      <formula1>CODICE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5533"/>
  <sheetViews>
    <sheetView zoomScale="90" zoomScaleNormal="90" workbookViewId="0">
      <pane ySplit="1" topLeftCell="A2" activePane="bottomLeft" state="frozen"/>
      <selection activeCell="G47" sqref="G47:H47"/>
      <selection pane="bottomLeft" activeCell="O34" sqref="O34:O35"/>
    </sheetView>
  </sheetViews>
  <sheetFormatPr defaultRowHeight="15" x14ac:dyDescent="0.25"/>
  <cols>
    <col min="1" max="1" width="23.5703125" style="1" customWidth="1"/>
    <col min="2" max="2" width="16.28515625" style="1" customWidth="1"/>
    <col min="3" max="3" width="3" style="1" customWidth="1"/>
    <col min="4" max="4" width="26" style="1" customWidth="1"/>
    <col min="5" max="5" width="12.140625" style="1" customWidth="1"/>
    <col min="6" max="7" width="2.5703125" style="1" customWidth="1"/>
    <col min="8" max="8" width="2" style="1" customWidth="1"/>
    <col min="9" max="9" width="6.7109375" style="1" customWidth="1"/>
    <col min="10" max="10" width="7.5703125" style="1" customWidth="1"/>
    <col min="11" max="11" width="6" style="1" customWidth="1"/>
    <col min="12" max="12" width="11" style="1" customWidth="1"/>
    <col min="13" max="13" width="9.140625" style="1" customWidth="1"/>
    <col min="14" max="14" width="10" style="1" customWidth="1"/>
    <col min="15" max="15" width="17.5703125" style="1" customWidth="1"/>
    <col min="16" max="16" width="9.140625" style="1" customWidth="1"/>
    <col min="17" max="17" width="6.28515625" style="1" customWidth="1"/>
    <col min="20" max="21" width="9.140625" style="1"/>
    <col min="22" max="22" width="13.7109375" style="1" customWidth="1"/>
    <col min="23" max="16384" width="9.140625" style="1"/>
  </cols>
  <sheetData>
    <row r="1" spans="1:29" ht="15.75" thickBot="1" x14ac:dyDescent="0.3">
      <c r="A1" s="73"/>
      <c r="B1" s="74"/>
      <c r="D1" s="70" t="s">
        <v>32</v>
      </c>
      <c r="E1" s="70" t="s">
        <v>0</v>
      </c>
      <c r="F1" s="70" t="s">
        <v>1</v>
      </c>
      <c r="G1" s="70" t="s">
        <v>6</v>
      </c>
      <c r="H1" s="70" t="s">
        <v>5</v>
      </c>
      <c r="I1" s="70" t="s">
        <v>2</v>
      </c>
      <c r="J1" s="70" t="s">
        <v>3</v>
      </c>
      <c r="K1" s="70" t="s">
        <v>4</v>
      </c>
      <c r="L1" s="70" t="s">
        <v>40</v>
      </c>
      <c r="M1" s="70" t="s">
        <v>41</v>
      </c>
      <c r="N1" s="70" t="s">
        <v>34</v>
      </c>
      <c r="O1" s="70" t="s">
        <v>42</v>
      </c>
      <c r="P1" s="71" t="s">
        <v>37</v>
      </c>
      <c r="Q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6.5" thickBot="1" x14ac:dyDescent="0.3">
      <c r="A2" s="75" t="s">
        <v>102</v>
      </c>
      <c r="B2" s="10">
        <f>O61</f>
        <v>7007.1313155501985</v>
      </c>
      <c r="D2" s="2" t="s">
        <v>56</v>
      </c>
      <c r="E2" s="2" t="str">
        <f>STIMA!E2</f>
        <v>A.02.001.f</v>
      </c>
      <c r="F2" s="3" t="str">
        <f t="shared" ref="F2:F47" si="0">IF(E2="","",VLOOKUP(E2,EPU,2,FALSE))</f>
        <v>- Dei rilevati con materiale da cava A1/A3 - Profondità cm 30</v>
      </c>
      <c r="G2" s="2" t="str">
        <f>STIMA!G2</f>
        <v>CORPO</v>
      </c>
      <c r="H2" s="2" t="str">
        <f>STIMA!H2</f>
        <v xml:space="preserve">MOVIMENTI DI MATERIE </v>
      </c>
      <c r="I2" s="4">
        <f>$B$7</f>
        <v>1</v>
      </c>
      <c r="J2" s="5">
        <f>IF(B47&gt;0,B6,IF(B3&gt;0,(B6+2*B10+((B3+B11)*B16-B30/COS(ATAN(B16)))*2+(IF(B3&gt;B19,2*B18,0)))+B15+2*B12,0))</f>
        <v>45.218334617360796</v>
      </c>
      <c r="K2" s="22"/>
      <c r="L2" s="5">
        <f>I2*J2</f>
        <v>45.218334617360796</v>
      </c>
      <c r="M2" s="2" t="str">
        <f t="shared" ref="M2:M46" si="1">IF(E2="","",VLOOKUP(E2,EPU,3,FALSE))</f>
        <v>MQ</v>
      </c>
      <c r="N2" s="6">
        <f t="shared" ref="N2:N46" si="2">IF(E2="","",VLOOKUP(E2,EPU,4,FALSE))</f>
        <v>5.82</v>
      </c>
      <c r="O2" s="7">
        <f t="shared" ref="O2:O9" si="3">L2*N2</f>
        <v>263.17070747303984</v>
      </c>
      <c r="P2" s="8">
        <f t="shared" ref="P2:P9" si="4">O2/$O$61</f>
        <v>3.7557553244223128E-2</v>
      </c>
    </row>
    <row r="3" spans="1:29" ht="15.75" thickBot="1" x14ac:dyDescent="0.3">
      <c r="A3" s="75" t="s">
        <v>110</v>
      </c>
      <c r="B3" s="14">
        <f>STIMA!V9</f>
        <v>6</v>
      </c>
      <c r="D3" s="2" t="s">
        <v>74</v>
      </c>
      <c r="E3" s="2" t="str">
        <f>STIMA!E3</f>
        <v>A.02.020.b</v>
      </c>
      <c r="F3" s="3" t="str">
        <f t="shared" si="0"/>
        <v>- Con uso di calce</v>
      </c>
      <c r="G3" s="2" t="str">
        <f>STIMA!G3</f>
        <v>CORPO</v>
      </c>
      <c r="H3" s="2" t="str">
        <f>STIMA!H3</f>
        <v xml:space="preserve">MOVIMENTI DI MATERIE </v>
      </c>
      <c r="I3" s="4">
        <f>IF(B34=1,$B$7,0)</f>
        <v>1</v>
      </c>
      <c r="J3" s="5">
        <f>IF(B47&gt;0,B6,IF(B3&gt;0,(B6+2*B10+((B3+B11)*B16-B30/COS(ATAN(B16)))*2+(IF(B3&gt;B19,2*B18,0)))+B15+B12,B6+2*B10+2*B12+B15))</f>
        <v>45.218334617360796</v>
      </c>
      <c r="K3" s="60">
        <v>0.3</v>
      </c>
      <c r="L3" s="5">
        <f>I3*J3*K3</f>
        <v>13.565500385208239</v>
      </c>
      <c r="M3" s="2" t="str">
        <f t="shared" si="1"/>
        <v>MC</v>
      </c>
      <c r="N3" s="6">
        <f t="shared" si="2"/>
        <v>5.9</v>
      </c>
      <c r="O3" s="7">
        <f t="shared" si="3"/>
        <v>80.03645227272861</v>
      </c>
      <c r="P3" s="13">
        <f t="shared" si="4"/>
        <v>1.142214248149054E-2</v>
      </c>
    </row>
    <row r="4" spans="1:29" ht="15.75" thickBot="1" x14ac:dyDescent="0.3">
      <c r="A4" s="75" t="s">
        <v>109</v>
      </c>
      <c r="B4" s="14">
        <v>1</v>
      </c>
      <c r="D4" s="2" t="s">
        <v>71</v>
      </c>
      <c r="E4" s="2" t="str">
        <f>STIMA!E4</f>
        <v>A.01.001</v>
      </c>
      <c r="F4" s="3" t="str">
        <f t="shared" si="0"/>
        <v>SCAVO DI SBANCAMENTO IN MATERIE DI QUALSIASI NATURA</v>
      </c>
      <c r="G4" s="2" t="str">
        <f>STIMA!G4</f>
        <v>MISURA</v>
      </c>
      <c r="H4" s="2" t="str">
        <f>STIMA!H4</f>
        <v>BONIFICHE</v>
      </c>
      <c r="I4" s="4">
        <f>$B$7</f>
        <v>1</v>
      </c>
      <c r="J4" s="5">
        <f>J3</f>
        <v>45.218334617360796</v>
      </c>
      <c r="K4" s="5">
        <f>B32</f>
        <v>0.5</v>
      </c>
      <c r="L4" s="5">
        <f>I4*J4*K4</f>
        <v>22.609167308680398</v>
      </c>
      <c r="M4" s="2" t="str">
        <f t="shared" si="1"/>
        <v>MC</v>
      </c>
      <c r="N4" s="6">
        <f t="shared" si="2"/>
        <v>3.65</v>
      </c>
      <c r="O4" s="7">
        <f t="shared" si="3"/>
        <v>82.523460676683456</v>
      </c>
      <c r="P4" s="13">
        <f t="shared" si="4"/>
        <v>1.177706781283629E-2</v>
      </c>
    </row>
    <row r="5" spans="1:29" ht="15.75" thickBot="1" x14ac:dyDescent="0.3">
      <c r="A5" s="17" t="s">
        <v>90</v>
      </c>
      <c r="B5" s="18" t="str">
        <f>STIMA!$B$5</f>
        <v>B.1</v>
      </c>
      <c r="D5" s="2" t="s">
        <v>72</v>
      </c>
      <c r="E5" s="2" t="str">
        <f>STIMA!E5</f>
        <v>A.02.003</v>
      </c>
      <c r="F5" s="3" t="str">
        <f t="shared" si="0"/>
        <v>FORNITURA MATERIALI PER RILEVATI DA CAVE CON DISTANZA &lt; 5 KM</v>
      </c>
      <c r="G5" s="2" t="str">
        <f>STIMA!G5</f>
        <v>MISURA</v>
      </c>
      <c r="H5" s="2" t="str">
        <f>STIMA!H5</f>
        <v>BONIFICHE</v>
      </c>
      <c r="I5" s="4">
        <f>$B$7</f>
        <v>1</v>
      </c>
      <c r="J5" s="5">
        <f>J4</f>
        <v>45.218334617360796</v>
      </c>
      <c r="K5" s="5">
        <f>K4</f>
        <v>0.5</v>
      </c>
      <c r="L5" s="5">
        <f>I5*J5*K5</f>
        <v>22.609167308680398</v>
      </c>
      <c r="M5" s="2" t="str">
        <f t="shared" si="1"/>
        <v>MC</v>
      </c>
      <c r="N5" s="6">
        <f t="shared" si="2"/>
        <v>15.83</v>
      </c>
      <c r="O5" s="7">
        <f t="shared" si="3"/>
        <v>357.90311849641068</v>
      </c>
      <c r="P5" s="13">
        <f t="shared" si="4"/>
        <v>5.1076981774574925E-2</v>
      </c>
    </row>
    <row r="6" spans="1:29" ht="15.75" thickBot="1" x14ac:dyDescent="0.3">
      <c r="A6" s="75" t="s">
        <v>97</v>
      </c>
      <c r="B6" s="19">
        <f>VLOOKUP($B$5,GEOMETRIA,HLOOKUP($A6,CNR!$A$1:$AX$2,2,FALSE),FALSE)</f>
        <v>19.5</v>
      </c>
      <c r="D6" s="2" t="s">
        <v>73</v>
      </c>
      <c r="E6" s="2" t="str">
        <f>STIMA!E6</f>
        <v>A.02.007.a</v>
      </c>
      <c r="F6" s="3" t="str">
        <f t="shared" si="0"/>
        <v>- Appartenenti ai gruppi A1, A2-4, A2-5, A3</v>
      </c>
      <c r="G6" s="2" t="str">
        <f>STIMA!G6</f>
        <v>MISURA</v>
      </c>
      <c r="H6" s="2" t="str">
        <f>STIMA!H6</f>
        <v>BONIFICHE</v>
      </c>
      <c r="I6" s="4">
        <f>$B$7</f>
        <v>1</v>
      </c>
      <c r="J6" s="5">
        <f>J5</f>
        <v>45.218334617360796</v>
      </c>
      <c r="K6" s="5">
        <f>K5</f>
        <v>0.5</v>
      </c>
      <c r="L6" s="5">
        <f>I6*J6*K6</f>
        <v>22.609167308680398</v>
      </c>
      <c r="M6" s="2" t="str">
        <f t="shared" si="1"/>
        <v>MC</v>
      </c>
      <c r="N6" s="6">
        <f t="shared" si="2"/>
        <v>1.7</v>
      </c>
      <c r="O6" s="7">
        <f t="shared" si="3"/>
        <v>38.435584424756676</v>
      </c>
      <c r="P6" s="13">
        <f t="shared" si="4"/>
        <v>5.4852096662525189E-3</v>
      </c>
    </row>
    <row r="7" spans="1:29" ht="15.75" thickBot="1" x14ac:dyDescent="0.3">
      <c r="A7" s="75" t="s">
        <v>116</v>
      </c>
      <c r="B7" s="21">
        <f>IF(B13=0,B4,(B13/2-B6/2)*6.28+B14*B13/2*0.75)</f>
        <v>1</v>
      </c>
      <c r="D7" s="2" t="s">
        <v>79</v>
      </c>
      <c r="E7" s="2" t="str">
        <f>STIMA!E7</f>
        <v>A.02.002.a</v>
      </c>
      <c r="F7" s="3" t="str">
        <f t="shared" si="0"/>
        <v>- Su terreni appartenenti ai gruppi A.1, A.2-4, A.2-5, A.3</v>
      </c>
      <c r="G7" s="2" t="str">
        <f>STIMA!G7</f>
        <v>CORPO</v>
      </c>
      <c r="H7" s="2" t="str">
        <f>STIMA!H7</f>
        <v xml:space="preserve">MOVIMENTI DI MATERIE </v>
      </c>
      <c r="I7" s="4">
        <f>$B$7</f>
        <v>1</v>
      </c>
      <c r="J7" s="5">
        <f>J2</f>
        <v>45.218334617360796</v>
      </c>
      <c r="K7" s="20"/>
      <c r="L7" s="5">
        <f>I7*J7</f>
        <v>45.218334617360796</v>
      </c>
      <c r="M7" s="2" t="str">
        <f t="shared" si="1"/>
        <v>MQ</v>
      </c>
      <c r="N7" s="6">
        <f t="shared" si="2"/>
        <v>0.43</v>
      </c>
      <c r="O7" s="7">
        <f t="shared" si="3"/>
        <v>19.443883885465141</v>
      </c>
      <c r="P7" s="13">
        <f t="shared" si="4"/>
        <v>2.7748707723395092E-3</v>
      </c>
    </row>
    <row r="8" spans="1:29" x14ac:dyDescent="0.25">
      <c r="A8" s="23" t="s">
        <v>96</v>
      </c>
      <c r="B8" s="24">
        <f>VLOOKUP($B$5,GEOMETRIA,HLOOKUP($A8,CNR!$A$1:$AX$2,2,FALSE),FALSE)</f>
        <v>2</v>
      </c>
      <c r="D8" s="2" t="s">
        <v>78</v>
      </c>
      <c r="E8" s="2" t="str">
        <f>STIMA!E8</f>
        <v>A.02.002.b</v>
      </c>
      <c r="F8" s="3" t="str">
        <f t="shared" si="0"/>
        <v>- Su terreni appartenenti ai gruppi A.4, A.2-6, A.2-7, A.5</v>
      </c>
      <c r="G8" s="2" t="str">
        <f>STIMA!G8</f>
        <v>CORPO</v>
      </c>
      <c r="H8" s="2" t="str">
        <f>STIMA!H8</f>
        <v xml:space="preserve">MOVIMENTI DI MATERIE </v>
      </c>
      <c r="I8" s="4">
        <f>$B$7</f>
        <v>1</v>
      </c>
      <c r="J8" s="5">
        <f>IF(B47&gt;0,B6,IF(B3&gt;0,0,B6+2*B10+2*B12+B15))</f>
        <v>0</v>
      </c>
      <c r="K8" s="22"/>
      <c r="L8" s="5">
        <f>I8*J8</f>
        <v>0</v>
      </c>
      <c r="M8" s="2" t="str">
        <f t="shared" si="1"/>
        <v>MQ</v>
      </c>
      <c r="N8" s="6">
        <f t="shared" si="2"/>
        <v>0.87</v>
      </c>
      <c r="O8" s="7">
        <f t="shared" si="3"/>
        <v>0</v>
      </c>
      <c r="P8" s="13">
        <f t="shared" si="4"/>
        <v>0</v>
      </c>
    </row>
    <row r="9" spans="1:29" x14ac:dyDescent="0.25">
      <c r="A9" s="26" t="s">
        <v>89</v>
      </c>
      <c r="B9" s="27">
        <f>VLOOKUP($B$5,GEOMETRIA,HLOOKUP($A9,CNR!$A$1:$AX$2,2,FALSE),FALSE)</f>
        <v>2.5</v>
      </c>
      <c r="D9" s="2" t="s">
        <v>58</v>
      </c>
      <c r="E9" s="2" t="str">
        <f>STIMA!E9</f>
        <v>E.01.031.b</v>
      </c>
      <c r="F9" s="3" t="str">
        <f t="shared" si="0"/>
        <v>- Resistenza a trazione(*) UNI EN ISO 10319 (kN/m)&gt;35 (kN/m)</v>
      </c>
      <c r="G9" s="2" t="str">
        <f>STIMA!G9</f>
        <v>CORPO</v>
      </c>
      <c r="H9" s="2" t="str">
        <f>STIMA!H9</f>
        <v xml:space="preserve">MOVIMENTI DI MATERIE </v>
      </c>
      <c r="I9" s="4">
        <f>IF(B33=1,$B$7,0)</f>
        <v>1</v>
      </c>
      <c r="J9" s="25">
        <f>IF(B3&gt;0,(B6+2*B10+((B3+B11)*B16-B30/COS(ATAN(B16)))*2+(IF(B3&gt;B19,2*B18,0))+2*(B31+B32+0.5))+2*B12+B15,B6+2*B10+2*B12+B15+2*(B31+B32+0.5))</f>
        <v>47.818334617360797</v>
      </c>
      <c r="K9" s="12"/>
      <c r="L9" s="5">
        <f>I9*J9</f>
        <v>47.818334617360797</v>
      </c>
      <c r="M9" s="2" t="str">
        <f t="shared" si="1"/>
        <v>MQ</v>
      </c>
      <c r="N9" s="6">
        <f t="shared" si="2"/>
        <v>1.63</v>
      </c>
      <c r="O9" s="7">
        <f t="shared" si="3"/>
        <v>77.943885426298095</v>
      </c>
      <c r="P9" s="13">
        <f t="shared" si="4"/>
        <v>1.1123508596638588E-2</v>
      </c>
    </row>
    <row r="10" spans="1:29" x14ac:dyDescent="0.25">
      <c r="A10" s="15" t="s">
        <v>44</v>
      </c>
      <c r="B10" s="27">
        <f>VLOOKUP($B$5,GEOMETRIA,HLOOKUP($A10,CNR!$A$1:$AX$2,2,FALSE),FALSE)</f>
        <v>1.25</v>
      </c>
      <c r="D10" s="2" t="s">
        <v>68</v>
      </c>
      <c r="E10" s="2"/>
      <c r="F10" s="29" t="str">
        <f t="shared" si="0"/>
        <v/>
      </c>
      <c r="G10" s="2"/>
      <c r="H10" s="2"/>
      <c r="I10" s="4">
        <f>$B$7</f>
        <v>1</v>
      </c>
      <c r="J10" s="5">
        <f>IF(B47&gt;0,B6+B10,IF(B3&gt;0,(B6+2*B10+2*B12+B15+B9+((B29+B11+(B3-B29-(IF((B3-B29)&gt;B19,B19,0)))/2)*B16-B30/COS(ATAN(B16)))*2),0))</f>
        <v>26.223334617360802</v>
      </c>
      <c r="K10" s="5">
        <f>IF(B3&gt;0,(IF(B3-B29&gt;B19,B3-B29-B19,B3-B29)),0)</f>
        <v>0.33000000000000007</v>
      </c>
      <c r="L10" s="5">
        <f>I10*J10*K10</f>
        <v>8.6537004237290667</v>
      </c>
      <c r="M10" s="28" t="str">
        <f t="shared" si="1"/>
        <v/>
      </c>
      <c r="N10" s="32" t="str">
        <f t="shared" si="2"/>
        <v/>
      </c>
      <c r="O10" s="33"/>
      <c r="P10" s="34"/>
    </row>
    <row r="11" spans="1:29" x14ac:dyDescent="0.25">
      <c r="A11" s="15" t="s">
        <v>81</v>
      </c>
      <c r="B11" s="27">
        <f>VLOOKUP($B$5,GEOMETRIA,HLOOKUP($A11,CNR!$A$1:$AX$2,2,FALSE),FALSE)</f>
        <v>0.1</v>
      </c>
      <c r="D11" s="2" t="s">
        <v>68</v>
      </c>
      <c r="E11" s="2"/>
      <c r="F11" s="36" t="str">
        <f>IF(E11="","",VLOOKUP(E11,EPU,2,FALSE))</f>
        <v/>
      </c>
      <c r="G11" s="2"/>
      <c r="H11" s="2"/>
      <c r="I11" s="4">
        <f>$B$7</f>
        <v>1</v>
      </c>
      <c r="J11" s="25">
        <f>IF(B47&gt;0,B6+B10+B18,IF(B3-B29&gt;B19,(B6+2*B10+2*B12+B15+B9+2*B18+((B3+B11-B19/2)*B16-B30/COS(ATAN(B16)))*2),0))</f>
        <v>40.218334617360803</v>
      </c>
      <c r="K11" s="5">
        <f>IF(B3-B29&gt;B19,B19,0)</f>
        <v>5</v>
      </c>
      <c r="L11" s="5">
        <f>I11*J11*K11</f>
        <v>201.09167308680401</v>
      </c>
      <c r="M11" s="35" t="str">
        <f>IF(E11="","",VLOOKUP(E11,EPU,3,FALSE))</f>
        <v/>
      </c>
      <c r="N11" s="39" t="str">
        <f>IF(E11="","",VLOOKUP(E11,EPU,4,FALSE))</f>
        <v/>
      </c>
      <c r="O11" s="40"/>
      <c r="P11" s="41"/>
    </row>
    <row r="12" spans="1:29" x14ac:dyDescent="0.25">
      <c r="A12" s="26" t="s">
        <v>94</v>
      </c>
      <c r="B12" s="27">
        <f>VLOOKUP($B$5,GEOMETRIA,HLOOKUP($A12,CNR!$A$1:$AX$2,2,FALSE),FALSE)</f>
        <v>0</v>
      </c>
      <c r="D12" s="2" t="s">
        <v>68</v>
      </c>
      <c r="E12" s="2" t="str">
        <f>STIMA!E12</f>
        <v>A.02.003</v>
      </c>
      <c r="F12" s="3" t="str">
        <f>IF(E12="","",VLOOKUP(E12,EPU,2,FALSE))</f>
        <v>FORNITURA MATERIALI PER RILEVATI DA CAVE CON DISTANZA &lt; 5 KM</v>
      </c>
      <c r="G12" s="2" t="str">
        <f>STIMA!G12</f>
        <v>CORPO</v>
      </c>
      <c r="H12" s="2" t="str">
        <f>STIMA!H12</f>
        <v xml:space="preserve">MOVIMENTI DI MATERIE </v>
      </c>
      <c r="I12" s="42" t="s">
        <v>85</v>
      </c>
      <c r="J12" s="43"/>
      <c r="K12" s="44"/>
      <c r="L12" s="5">
        <f>L10+L11</f>
        <v>209.74537351053308</v>
      </c>
      <c r="M12" s="2" t="str">
        <f>IF(E12="","",VLOOKUP(E12,EPU,3,FALSE))</f>
        <v>MC</v>
      </c>
      <c r="N12" s="6">
        <f>IF(E12="","",VLOOKUP(E12,EPU,4,FALSE))</f>
        <v>15.83</v>
      </c>
      <c r="O12" s="7">
        <f>L12*N12</f>
        <v>3320.2692626717389</v>
      </c>
      <c r="P12" s="13">
        <f>O12/$O$61</f>
        <v>0.47384144996732264</v>
      </c>
    </row>
    <row r="13" spans="1:29" x14ac:dyDescent="0.25">
      <c r="A13" s="23" t="s">
        <v>104</v>
      </c>
      <c r="B13" s="27">
        <f>VLOOKUP($B$5,GEOMETRIA,HLOOKUP($A13,CNR!$A$1:$AX$2,2,FALSE),FALSE)</f>
        <v>0</v>
      </c>
      <c r="D13" s="2" t="s">
        <v>67</v>
      </c>
      <c r="E13" s="2" t="str">
        <f>STIMA!E13</f>
        <v>A.02.007.d</v>
      </c>
      <c r="F13" s="3" t="str">
        <f t="shared" si="0"/>
        <v>- Compresa configurazione delle scarpate e profilatura dei cigli</v>
      </c>
      <c r="G13" s="2" t="str">
        <f>STIMA!G13</f>
        <v>CORPO</v>
      </c>
      <c r="H13" s="2" t="str">
        <f>STIMA!H13</f>
        <v xml:space="preserve">MOVIMENTI DI MATERIE </v>
      </c>
      <c r="I13" s="45" t="s">
        <v>85</v>
      </c>
      <c r="J13" s="46"/>
      <c r="K13" s="47"/>
      <c r="L13" s="5">
        <f>L12</f>
        <v>209.74537351053308</v>
      </c>
      <c r="M13" s="2" t="str">
        <f t="shared" si="1"/>
        <v>MC</v>
      </c>
      <c r="N13" s="6">
        <f t="shared" si="2"/>
        <v>0.87</v>
      </c>
      <c r="O13" s="7">
        <f>L13*N13</f>
        <v>182.47847495416377</v>
      </c>
      <c r="P13" s="13">
        <f>O13/$O$61</f>
        <v>2.6041823213617855E-2</v>
      </c>
    </row>
    <row r="14" spans="1:29" x14ac:dyDescent="0.25">
      <c r="A14" s="23" t="s">
        <v>105</v>
      </c>
      <c r="B14" s="27">
        <f>VLOOKUP($B$5,GEOMETRIA,HLOOKUP($A14,CNR!$A$1:$AX$2,2,FALSE),FALSE)</f>
        <v>0</v>
      </c>
      <c r="D14" s="2" t="s">
        <v>60</v>
      </c>
      <c r="E14" s="2" t="str">
        <f>STIMA!E14</f>
        <v>A.01.004</v>
      </c>
      <c r="F14" s="3" t="str">
        <f>IF(E14="","",VLOOKUP(E14,EPU,2,FALSE))</f>
        <v>SCAVO A SEZIONE RISTRETTA PER TRINCEE E BONIFICHE</v>
      </c>
      <c r="G14" s="2" t="str">
        <f>STIMA!G14</f>
        <v>CORPO</v>
      </c>
      <c r="H14" s="2" t="str">
        <f>STIMA!H14</f>
        <v xml:space="preserve">MOVIMENTI DI MATERIE </v>
      </c>
      <c r="I14" s="4">
        <f>$B$7</f>
        <v>1</v>
      </c>
      <c r="J14" s="5">
        <f>2*(B21+B21)</f>
        <v>4</v>
      </c>
      <c r="K14" s="5">
        <f>B21</f>
        <v>1</v>
      </c>
      <c r="L14" s="5">
        <f>I14*J14*K14</f>
        <v>4</v>
      </c>
      <c r="M14" s="2" t="str">
        <f>IF(E14="","",VLOOKUP(E14,EPU,3,FALSE))</f>
        <v>MC</v>
      </c>
      <c r="N14" s="6">
        <f>IF(E14="","",VLOOKUP(E14,EPU,4,FALSE))</f>
        <v>11.13</v>
      </c>
      <c r="O14" s="7">
        <f>L14*N14</f>
        <v>44.52</v>
      </c>
      <c r="P14" s="13">
        <f>O14/$O$61</f>
        <v>6.3535272845824074E-3</v>
      </c>
    </row>
    <row r="15" spans="1:29" x14ac:dyDescent="0.25">
      <c r="A15" s="26" t="s">
        <v>95</v>
      </c>
      <c r="B15" s="27">
        <f>VLOOKUP($B$5,GEOMETRIA,HLOOKUP($A15,CNR!$A$1:$AX$2,2,FALSE),FALSE)</f>
        <v>0</v>
      </c>
      <c r="D15" s="2" t="s">
        <v>64</v>
      </c>
      <c r="E15" s="2"/>
      <c r="F15" s="29"/>
      <c r="G15" s="2"/>
      <c r="H15" s="2"/>
      <c r="I15" s="4">
        <f>$B$7</f>
        <v>1</v>
      </c>
      <c r="J15" s="5">
        <f>IF(B47&gt;0,B6+B10,IF(B3+B29&lt;0,(B6+2*B10+2*B12+B15+B9+K15*B17),0))</f>
        <v>0</v>
      </c>
      <c r="K15" s="5">
        <f>IF(B3&lt;0,(IF(B29-B3&gt;B19,-B3+B29-B19,-B3+B29)),0)</f>
        <v>0</v>
      </c>
      <c r="L15" s="5">
        <f>I15*J15*K15</f>
        <v>0</v>
      </c>
      <c r="M15" s="28" t="str">
        <f>IF(E15="","",VLOOKUP(E15,EPU,3,FALSE))</f>
        <v/>
      </c>
      <c r="N15" s="32" t="str">
        <f>IF(E15="","",VLOOKUP(E15,EPU,4,FALSE))</f>
        <v/>
      </c>
      <c r="O15" s="33"/>
      <c r="P15" s="34"/>
    </row>
    <row r="16" spans="1:29" x14ac:dyDescent="0.25">
      <c r="A16" s="15" t="s">
        <v>45</v>
      </c>
      <c r="B16" s="27">
        <f>VLOOKUP($B$5,GEOMETRIA,HLOOKUP($A16,CNR!$A$1:$AX$2,2,FALSE),FALSE)</f>
        <v>1.5</v>
      </c>
      <c r="D16" s="2" t="s">
        <v>64</v>
      </c>
      <c r="E16" s="2"/>
      <c r="F16" s="36"/>
      <c r="G16" s="2"/>
      <c r="H16" s="2"/>
      <c r="I16" s="4">
        <f>$B$7</f>
        <v>1</v>
      </c>
      <c r="J16" s="5">
        <f>IF(B47&gt;0,B6+B10+B18,IF(K16&gt;0,(B6+2*B10+2*B12+B15+B9+2*K15*B17+K16*B17)+2*B18,0))</f>
        <v>0</v>
      </c>
      <c r="K16" s="5">
        <f>IF(B3&lt;0,(IF(B29-B3&gt;B19,B19,0)),0)</f>
        <v>0</v>
      </c>
      <c r="L16" s="5">
        <f>I16*J16*K16</f>
        <v>0</v>
      </c>
      <c r="M16" s="35" t="str">
        <f>IF(E16="","",VLOOKUP(E16,EPU,3,FALSE))</f>
        <v/>
      </c>
      <c r="N16" s="39" t="str">
        <f>IF(E16="","",VLOOKUP(E16,EPU,4,FALSE))</f>
        <v/>
      </c>
      <c r="O16" s="40"/>
      <c r="P16" s="41"/>
    </row>
    <row r="17" spans="1:16" x14ac:dyDescent="0.25">
      <c r="A17" s="15" t="s">
        <v>46</v>
      </c>
      <c r="B17" s="27">
        <f>VLOOKUP($B$5,GEOMETRIA,HLOOKUP($A17,CNR!$A$1:$AX$2,2,FALSE),FALSE)</f>
        <v>1</v>
      </c>
      <c r="D17" s="2" t="s">
        <v>64</v>
      </c>
      <c r="E17" s="2" t="str">
        <f>STIMA!E17</f>
        <v>A.01.001</v>
      </c>
      <c r="F17" s="3" t="str">
        <f>IF(E17="","",VLOOKUP(E17,EPU,2,FALSE))</f>
        <v>SCAVO DI SBANCAMENTO IN MATERIE DI QUALSIASI NATURA</v>
      </c>
      <c r="G17" s="2" t="str">
        <f>STIMA!G17</f>
        <v>CORPO</v>
      </c>
      <c r="H17" s="2" t="str">
        <f>STIMA!H17</f>
        <v xml:space="preserve">MOVIMENTI DI MATERIE </v>
      </c>
      <c r="I17" s="48" t="s">
        <v>85</v>
      </c>
      <c r="J17" s="49"/>
      <c r="K17" s="50"/>
      <c r="L17" s="5">
        <f>L15+L16</f>
        <v>0</v>
      </c>
      <c r="M17" s="2" t="str">
        <f>IF(E17="","",VLOOKUP(E17,EPU,3,FALSE))</f>
        <v>MC</v>
      </c>
      <c r="N17" s="6">
        <f>IF(E17="","",VLOOKUP(E17,EPU,4,FALSE))</f>
        <v>3.65</v>
      </c>
      <c r="O17" s="7">
        <f t="shared" ref="O17:O35" si="5">L17*N17</f>
        <v>0</v>
      </c>
      <c r="P17" s="13">
        <f t="shared" ref="P17:P52" si="6">O17/$O$61</f>
        <v>0</v>
      </c>
    </row>
    <row r="18" spans="1:16" x14ac:dyDescent="0.25">
      <c r="A18" s="23" t="s">
        <v>84</v>
      </c>
      <c r="B18" s="27">
        <f>VLOOKUP($B$5,GEOMETRIA,HLOOKUP($A18,CNR!$A$1:$AX$2,2,FALSE),FALSE)</f>
        <v>3</v>
      </c>
      <c r="D18" s="2" t="s">
        <v>50</v>
      </c>
      <c r="E18" s="2" t="str">
        <f>STIMA!E18</f>
        <v>D.01.001</v>
      </c>
      <c r="F18" s="3" t="str">
        <f t="shared" si="0"/>
        <v>FONDAZIONE STRADALE IN MISTO GRANULARE STABILIZZATO</v>
      </c>
      <c r="G18" s="2" t="str">
        <f>STIMA!G18</f>
        <v>CORPO</v>
      </c>
      <c r="H18" s="2" t="str">
        <f>STIMA!H18</f>
        <v>SOVRASTRUTTURA</v>
      </c>
      <c r="I18" s="4">
        <f t="shared" ref="I18:I25" si="7">$B$7</f>
        <v>1</v>
      </c>
      <c r="J18" s="5">
        <f>IF(B47&gt;0,B6+B48,B6+2*B12+B15+B8*(2*(MAX(B27,B28))+2*B26+2*B25+2*B24+B23))</f>
        <v>21.58</v>
      </c>
      <c r="K18" s="5">
        <f>B23</f>
        <v>0.3</v>
      </c>
      <c r="L18" s="5">
        <f t="shared" ref="L18:L22" si="8">I18*J18*K18</f>
        <v>6.4739999999999993</v>
      </c>
      <c r="M18" s="2" t="str">
        <f t="shared" si="1"/>
        <v>MC</v>
      </c>
      <c r="N18" s="6">
        <f t="shared" si="2"/>
        <v>31.05</v>
      </c>
      <c r="O18" s="7">
        <f t="shared" si="5"/>
        <v>201.01769999999999</v>
      </c>
      <c r="P18" s="13">
        <f t="shared" si="6"/>
        <v>2.8687588536253389E-2</v>
      </c>
    </row>
    <row r="19" spans="1:16" x14ac:dyDescent="0.25">
      <c r="A19" s="23" t="s">
        <v>83</v>
      </c>
      <c r="B19" s="27">
        <f>VLOOKUP($B$5,GEOMETRIA,HLOOKUP($A19,CNR!$A$1:$AX$2,2,FALSE),FALSE)</f>
        <v>5</v>
      </c>
      <c r="D19" s="2" t="s">
        <v>51</v>
      </c>
      <c r="E19" s="2" t="str">
        <f>STIMA!E19</f>
        <v>D.01.003</v>
      </c>
      <c r="F19" s="3" t="str">
        <f t="shared" si="0"/>
        <v>FONDAZIONE STRADALE IN MISTO CEMENTATO</v>
      </c>
      <c r="G19" s="2" t="str">
        <f>STIMA!G19</f>
        <v>CORPO</v>
      </c>
      <c r="H19" s="2" t="str">
        <f>STIMA!H19</f>
        <v>SOVRASTRUTTURA</v>
      </c>
      <c r="I19" s="4">
        <f t="shared" si="7"/>
        <v>1</v>
      </c>
      <c r="J19" s="5">
        <f>IF(B47&gt;0,B6+B48,B6+B8*(2*(MAX(B27,B28))+2*B26+2*B25+B24))</f>
        <v>20.68</v>
      </c>
      <c r="K19" s="5">
        <f>B24</f>
        <v>0.15</v>
      </c>
      <c r="L19" s="5">
        <f t="shared" si="8"/>
        <v>3.1019999999999999</v>
      </c>
      <c r="M19" s="2" t="str">
        <f t="shared" si="1"/>
        <v>MC</v>
      </c>
      <c r="N19" s="6">
        <f t="shared" si="2"/>
        <v>47.63</v>
      </c>
      <c r="O19" s="7">
        <f t="shared" si="5"/>
        <v>147.74825999999999</v>
      </c>
      <c r="P19" s="13">
        <f t="shared" si="6"/>
        <v>2.1085413323440598E-2</v>
      </c>
    </row>
    <row r="20" spans="1:16" x14ac:dyDescent="0.25">
      <c r="A20" s="15" t="s">
        <v>47</v>
      </c>
      <c r="B20" s="27">
        <f>VLOOKUP($B$5,GEOMETRIA,HLOOKUP($A20,CNR!$A$1:$AX$2,2,FALSE),FALSE)</f>
        <v>1</v>
      </c>
      <c r="D20" s="2" t="s">
        <v>52</v>
      </c>
      <c r="E20" s="2" t="str">
        <f>STIMA!E20</f>
        <v>D.01.005.c</v>
      </c>
      <c r="F20" s="3" t="str">
        <f t="shared" si="0"/>
        <v>- Con bitume modificato soft per metro cubo reso e per uno spessore superiore a cm 10</v>
      </c>
      <c r="G20" s="2" t="str">
        <f>STIMA!G20</f>
        <v>CORPO</v>
      </c>
      <c r="H20" s="2" t="str">
        <f>STIMA!H20</f>
        <v>SOVRASTRUTTURA</v>
      </c>
      <c r="I20" s="4">
        <f t="shared" si="7"/>
        <v>1</v>
      </c>
      <c r="J20" s="5">
        <f>IF(B47&gt;0,B6+B48,B6+B8*(2*(MAX(B27,B28))+2*B26+B25))</f>
        <v>20.14</v>
      </c>
      <c r="K20" s="5">
        <f>B25</f>
        <v>0.12</v>
      </c>
      <c r="L20" s="5">
        <f t="shared" si="8"/>
        <v>2.4167999999999998</v>
      </c>
      <c r="M20" s="2" t="str">
        <f t="shared" si="1"/>
        <v>MC</v>
      </c>
      <c r="N20" s="6">
        <f t="shared" si="2"/>
        <v>138.33000000000001</v>
      </c>
      <c r="O20" s="7">
        <f t="shared" si="5"/>
        <v>334.315944</v>
      </c>
      <c r="P20" s="13">
        <f t="shared" si="6"/>
        <v>4.771081473214115E-2</v>
      </c>
    </row>
    <row r="21" spans="1:16" x14ac:dyDescent="0.25">
      <c r="A21" s="15" t="s">
        <v>48</v>
      </c>
      <c r="B21" s="27">
        <f>VLOOKUP($B$5,GEOMETRIA,HLOOKUP($A21,CNR!$A$1:$AX$2,2,FALSE),FALSE)</f>
        <v>1</v>
      </c>
      <c r="D21" s="2" t="s">
        <v>53</v>
      </c>
      <c r="E21" s="2" t="str">
        <f>STIMA!E21</f>
        <v>D.01.017.e</v>
      </c>
      <c r="F21" s="3" t="str">
        <f t="shared" si="0"/>
        <v>- Con bitume modificato soft per metro cubo reso e per spessore superiore a cm 6</v>
      </c>
      <c r="G21" s="2" t="str">
        <f>STIMA!G21</f>
        <v>CORPO</v>
      </c>
      <c r="H21" s="2" t="str">
        <f>STIMA!H21</f>
        <v>SOVRASTRUTTURA</v>
      </c>
      <c r="I21" s="4">
        <f t="shared" si="7"/>
        <v>1</v>
      </c>
      <c r="J21" s="5">
        <f>IF(B47&gt;0,B6+B48,B6+B8*(2*(MAX(B27,B28))+B26))</f>
        <v>19.78</v>
      </c>
      <c r="K21" s="5">
        <f>B26</f>
        <v>0.06</v>
      </c>
      <c r="L21" s="5">
        <f t="shared" si="8"/>
        <v>1.1868000000000001</v>
      </c>
      <c r="M21" s="2" t="str">
        <f t="shared" si="1"/>
        <v>MC</v>
      </c>
      <c r="N21" s="6">
        <f t="shared" si="2"/>
        <v>152.34</v>
      </c>
      <c r="O21" s="7">
        <f t="shared" si="5"/>
        <v>180.79711200000003</v>
      </c>
      <c r="P21" s="13">
        <f t="shared" si="6"/>
        <v>2.5801872957450615E-2</v>
      </c>
    </row>
    <row r="22" spans="1:16" ht="15.75" thickBot="1" x14ac:dyDescent="0.3">
      <c r="A22" s="15" t="s">
        <v>49</v>
      </c>
      <c r="B22" s="27">
        <f>VLOOKUP($B$5,GEOMETRIA,HLOOKUP($A22,CNR!$A$1:$AX$2,2,FALSE),FALSE)</f>
        <v>1</v>
      </c>
      <c r="D22" s="2" t="s">
        <v>54</v>
      </c>
      <c r="E22" s="2" t="str">
        <f>STIMA!E22</f>
        <v>D.01.021.e</v>
      </c>
      <c r="F22" s="3" t="str">
        <f t="shared" si="0"/>
        <v>- Con bitume modificato hard per metro cubo reso e per spessore superiore a cm 3</v>
      </c>
      <c r="G22" s="2" t="str">
        <f>STIMA!G22</f>
        <v>CORPO</v>
      </c>
      <c r="H22" s="2" t="str">
        <f>STIMA!H22</f>
        <v>SOVRASTRUTTURA</v>
      </c>
      <c r="I22" s="4">
        <f t="shared" si="7"/>
        <v>1</v>
      </c>
      <c r="J22" s="5">
        <f>IF(B47&gt;0,B6+B48,B6+B8*B27)</f>
        <v>19.5</v>
      </c>
      <c r="K22" s="5">
        <f>B27</f>
        <v>0</v>
      </c>
      <c r="L22" s="5">
        <f t="shared" si="8"/>
        <v>0</v>
      </c>
      <c r="M22" s="2" t="str">
        <f t="shared" si="1"/>
        <v>MC</v>
      </c>
      <c r="N22" s="6">
        <f t="shared" si="2"/>
        <v>173.44</v>
      </c>
      <c r="O22" s="7">
        <f t="shared" si="5"/>
        <v>0</v>
      </c>
      <c r="P22" s="13">
        <f t="shared" si="6"/>
        <v>0</v>
      </c>
    </row>
    <row r="23" spans="1:16" x14ac:dyDescent="0.25">
      <c r="A23" s="76" t="s">
        <v>50</v>
      </c>
      <c r="B23" s="52">
        <f>VLOOKUP($B$5,GEOMETRIA,HLOOKUP($A23,CNR!$A$1:$AX$2,2,FALSE),FALSE)</f>
        <v>0.3</v>
      </c>
      <c r="D23" s="2" t="s">
        <v>55</v>
      </c>
      <c r="E23" s="2" t="str">
        <f>STIMA!E23</f>
        <v>D.01.036.a</v>
      </c>
      <c r="F23" s="3" t="str">
        <f t="shared" si="0"/>
        <v>- Con bitume modificato hard per uno spessore di cm 4</v>
      </c>
      <c r="G23" s="2" t="str">
        <f>STIMA!G23</f>
        <v>CORPO</v>
      </c>
      <c r="H23" s="2" t="str">
        <f>STIMA!H23</f>
        <v>SOVRASTRUTTURA</v>
      </c>
      <c r="I23" s="4">
        <f t="shared" si="7"/>
        <v>1</v>
      </c>
      <c r="J23" s="5">
        <f>IF(B47&gt;0,B6+B48,B6+B8*B28)</f>
        <v>19.579999999999998</v>
      </c>
      <c r="K23" s="12"/>
      <c r="L23" s="5">
        <f>IF(B28&gt;0,I23*J23,0)</f>
        <v>19.579999999999998</v>
      </c>
      <c r="M23" s="2" t="str">
        <f t="shared" si="1"/>
        <v>MQ</v>
      </c>
      <c r="N23" s="6">
        <f t="shared" si="2"/>
        <v>9.7799999999999994</v>
      </c>
      <c r="O23" s="7">
        <f t="shared" si="5"/>
        <v>191.49239999999998</v>
      </c>
      <c r="P23" s="13">
        <f t="shared" si="6"/>
        <v>2.7328216266625516E-2</v>
      </c>
    </row>
    <row r="24" spans="1:16" x14ac:dyDescent="0.25">
      <c r="A24" s="77" t="s">
        <v>51</v>
      </c>
      <c r="B24" s="54">
        <f>VLOOKUP($B$5,GEOMETRIA,HLOOKUP($A24,CNR!$A$1:$AX$2,2,FALSE),FALSE)</f>
        <v>0.15</v>
      </c>
      <c r="D24" s="2" t="s">
        <v>59</v>
      </c>
      <c r="E24" s="2" t="str">
        <f>STIMA!E24</f>
        <v>D.01.043.a</v>
      </c>
      <c r="F24" s="3" t="str">
        <f t="shared" si="0"/>
        <v>- In emulsione bituminosa non modificata</v>
      </c>
      <c r="G24" s="2" t="str">
        <f>STIMA!G24</f>
        <v>CORPO</v>
      </c>
      <c r="H24" s="2" t="str">
        <f>STIMA!H24</f>
        <v>SOVRASTRUTTURA</v>
      </c>
      <c r="I24" s="4">
        <f t="shared" si="7"/>
        <v>1</v>
      </c>
      <c r="J24" s="5">
        <f>J23</f>
        <v>19.579999999999998</v>
      </c>
      <c r="K24" s="12"/>
      <c r="L24" s="5">
        <f>L23</f>
        <v>19.579999999999998</v>
      </c>
      <c r="M24" s="2" t="str">
        <f t="shared" si="1"/>
        <v>MQ</v>
      </c>
      <c r="N24" s="6">
        <f t="shared" si="2"/>
        <v>0.8</v>
      </c>
      <c r="O24" s="7">
        <f t="shared" si="5"/>
        <v>15.664</v>
      </c>
      <c r="P24" s="13">
        <f t="shared" si="6"/>
        <v>2.2354369134254004E-3</v>
      </c>
    </row>
    <row r="25" spans="1:16" x14ac:dyDescent="0.25">
      <c r="A25" s="77" t="s">
        <v>52</v>
      </c>
      <c r="B25" s="54">
        <f>VLOOKUP($B$5,GEOMETRIA,HLOOKUP($A25,CNR!$A$1:$AX$2,2,FALSE),FALSE)</f>
        <v>0.12</v>
      </c>
      <c r="D25" s="55" t="s">
        <v>87</v>
      </c>
      <c r="E25" s="2" t="str">
        <f>STIMA!E25</f>
        <v>A.02.004.b</v>
      </c>
      <c r="F25" s="3" t="str">
        <f t="shared" si="0"/>
        <v>- Dai depositi dell'amministrazione</v>
      </c>
      <c r="G25" s="2" t="str">
        <f>STIMA!G25</f>
        <v>CORPO</v>
      </c>
      <c r="H25" s="2" t="str">
        <f>STIMA!H25</f>
        <v xml:space="preserve">MOVIMENTI DI MATERIE </v>
      </c>
      <c r="I25" s="4">
        <f t="shared" si="7"/>
        <v>1</v>
      </c>
      <c r="J25" s="5">
        <f>IF(B47&gt;0,ABS(B3)/COS(ATAN(B16))+B10,IF(B3&gt;0,(2*(B3-B29)/COS(ATAN(B16))+((B29+B11)*(B10+(B29+B11)*B16/2)-B29*B29/2)*2/B30+B9*B29/B30+(IF(B3&gt;B19,2*B18,0))+IF(B13&gt;0,((3.14*(B13/2-B6-B15)^2*B3)/B7/B30),0)),((K15+B29-B30)+(K16-B30))*2*+B17+B9*B29/B30+IF(B29-B3&gt;B19,2*B18,0)+2*B10/B30))</f>
        <v>38.685754964889732</v>
      </c>
      <c r="K25" s="5">
        <f>B30</f>
        <v>0.3</v>
      </c>
      <c r="L25" s="5">
        <f>I25*J25*K25</f>
        <v>11.605726489466919</v>
      </c>
      <c r="M25" s="2" t="str">
        <f t="shared" si="1"/>
        <v>MC</v>
      </c>
      <c r="N25" s="6">
        <f t="shared" si="2"/>
        <v>4.17</v>
      </c>
      <c r="O25" s="7">
        <f t="shared" si="5"/>
        <v>48.395879461077051</v>
      </c>
      <c r="P25" s="13">
        <f t="shared" si="6"/>
        <v>6.9066608404607897E-3</v>
      </c>
    </row>
    <row r="26" spans="1:16" x14ac:dyDescent="0.25">
      <c r="A26" s="77" t="s">
        <v>53</v>
      </c>
      <c r="B26" s="54">
        <f>VLOOKUP($B$5,GEOMETRIA,HLOOKUP($A26,CNR!$A$1:$AX$2,2,FALSE),FALSE)</f>
        <v>0.06</v>
      </c>
      <c r="D26" s="2" t="s">
        <v>69</v>
      </c>
      <c r="E26" s="2" t="str">
        <f>STIMA!E26</f>
        <v>A.02.007.d</v>
      </c>
      <c r="F26" s="3" t="str">
        <f>IF(E26="","",VLOOKUP(E26,EPU,2,FALSE))</f>
        <v>- Compresa configurazione delle scarpate e profilatura dei cigli</v>
      </c>
      <c r="G26" s="2" t="str">
        <f>STIMA!G26</f>
        <v>CORPO</v>
      </c>
      <c r="H26" s="2" t="str">
        <f>STIMA!H26</f>
        <v xml:space="preserve">MOVIMENTI DI MATERIE </v>
      </c>
      <c r="I26" s="48" t="s">
        <v>85</v>
      </c>
      <c r="J26" s="49"/>
      <c r="K26" s="50"/>
      <c r="L26" s="5">
        <f>L25</f>
        <v>11.605726489466919</v>
      </c>
      <c r="M26" s="2" t="str">
        <f t="shared" si="1"/>
        <v>MC</v>
      </c>
      <c r="N26" s="6">
        <f t="shared" si="2"/>
        <v>0.87</v>
      </c>
      <c r="O26" s="7">
        <f t="shared" si="5"/>
        <v>10.096982045836219</v>
      </c>
      <c r="P26" s="13">
        <f t="shared" si="6"/>
        <v>1.4409580170745531E-3</v>
      </c>
    </row>
    <row r="27" spans="1:16" x14ac:dyDescent="0.25">
      <c r="A27" s="77" t="s">
        <v>54</v>
      </c>
      <c r="B27" s="54">
        <f>VLOOKUP($B$5,GEOMETRIA,HLOOKUP($A27,CNR!$A$1:$AX$2,2,FALSE),FALSE)</f>
        <v>0</v>
      </c>
      <c r="D27" s="55" t="s">
        <v>91</v>
      </c>
      <c r="E27" s="2" t="str">
        <f>STIMA!E27</f>
        <v>F.01.019.1.a</v>
      </c>
      <c r="F27" s="3" t="str">
        <f>IF(E27="","",VLOOKUP(E27,EPU,2,FALSE))</f>
        <v>- Con miscuglio di semi di prato</v>
      </c>
      <c r="G27" s="2" t="str">
        <f>STIMA!G27</f>
        <v>CORPO</v>
      </c>
      <c r="H27" s="2" t="str">
        <f>STIMA!H27</f>
        <v xml:space="preserve">MOVIMENTI DI MATERIE </v>
      </c>
      <c r="I27" s="4">
        <f>$B$7</f>
        <v>1</v>
      </c>
      <c r="J27" s="5">
        <f>IF(B47&gt;0,ABS(B3)/COS(ATAN(B16))+B10,IF(B3&gt;0,(2*(B3-B29)/COS(ATAN(B16))+((B29+B11)*(B10+(B29+B11)*B16/2)-B29*B29/2)*2/B30+B9*B29/B30+(IF(B3&gt;B19,2*B18,0))),((K15+B29-B30)+(K16-B30))*2*+B17+B9*B29/B30+IF(B29-B3&gt;B19,2*B18,0)+2*B10/B30))</f>
        <v>38.685754964889732</v>
      </c>
      <c r="K27" s="20"/>
      <c r="L27" s="5">
        <f t="shared" ref="L27:L34" si="9">I27*J27</f>
        <v>38.685754964889732</v>
      </c>
      <c r="M27" s="2" t="str">
        <f t="shared" si="1"/>
        <v>MQ</v>
      </c>
      <c r="N27" s="6">
        <f t="shared" si="2"/>
        <v>1.26</v>
      </c>
      <c r="O27" s="7">
        <f t="shared" si="5"/>
        <v>48.744051255761065</v>
      </c>
      <c r="P27" s="13">
        <f t="shared" si="6"/>
        <v>6.9563490479461199E-3</v>
      </c>
    </row>
    <row r="28" spans="1:16" ht="15.75" thickBot="1" x14ac:dyDescent="0.3">
      <c r="A28" s="77" t="s">
        <v>55</v>
      </c>
      <c r="B28" s="54">
        <f>VLOOKUP($B$5,GEOMETRIA,HLOOKUP($A28,CNR!$A$1:$AX$2,2,FALSE),FALSE)</f>
        <v>0.04</v>
      </c>
      <c r="D28" s="2" t="s">
        <v>61</v>
      </c>
      <c r="E28" s="2" t="str">
        <f>STIMA!E28</f>
        <v>E.05.010.a</v>
      </c>
      <c r="F28" s="3" t="str">
        <f t="shared" si="0"/>
        <v>- Recinzione stradale di sicurezza di H nominale 1.20 m</v>
      </c>
      <c r="G28" s="2" t="str">
        <f>STIMA!G28</f>
        <v>CORPO</v>
      </c>
      <c r="H28" s="2" t="str">
        <f>STIMA!H28</f>
        <v>LAVORI DIVERSI</v>
      </c>
      <c r="I28" s="4">
        <f>IF(B22&gt;0,$B$7,0)</f>
        <v>1</v>
      </c>
      <c r="J28" s="5">
        <v>2</v>
      </c>
      <c r="K28" s="22"/>
      <c r="L28" s="5">
        <f t="shared" si="9"/>
        <v>2</v>
      </c>
      <c r="M28" s="2" t="str">
        <f t="shared" si="1"/>
        <v>ML</v>
      </c>
      <c r="N28" s="6">
        <f t="shared" si="2"/>
        <v>29.86</v>
      </c>
      <c r="O28" s="7">
        <f t="shared" si="5"/>
        <v>59.72</v>
      </c>
      <c r="P28" s="13">
        <f t="shared" si="6"/>
        <v>8.5227459441882605E-3</v>
      </c>
    </row>
    <row r="29" spans="1:16" ht="15.75" thickBot="1" x14ac:dyDescent="0.3">
      <c r="A29" s="78" t="s">
        <v>21</v>
      </c>
      <c r="B29" s="19">
        <f>VLOOKUP($B$5,GEOMETRIA,HLOOKUP($A29,CNR!$A$1:$AX$2,2,FALSE),FALSE)</f>
        <v>0.66999999999999993</v>
      </c>
      <c r="D29" s="55" t="s">
        <v>92</v>
      </c>
      <c r="E29" s="2" t="str">
        <f>STIMA!E29</f>
        <v>G.02.002.a</v>
      </c>
      <c r="F29" s="3" t="str">
        <f t="shared" si="0"/>
        <v>- Bordo laterale</v>
      </c>
      <c r="G29" s="2" t="str">
        <f>STIMA!G29</f>
        <v>CORPO</v>
      </c>
      <c r="H29" s="2" t="str">
        <f>STIMA!H29</f>
        <v xml:space="preserve">BARRIERE DI SICUREZZA </v>
      </c>
      <c r="I29" s="4">
        <f>$B$7+2*B14*(B13/2-B6)</f>
        <v>1</v>
      </c>
      <c r="J29" s="5">
        <f>IF($B$3&lt;1.5,0,B37)</f>
        <v>0</v>
      </c>
      <c r="K29" s="22"/>
      <c r="L29" s="5">
        <f t="shared" si="9"/>
        <v>0</v>
      </c>
      <c r="M29" s="2" t="str">
        <f t="shared" si="1"/>
        <v>ML</v>
      </c>
      <c r="N29" s="6">
        <f t="shared" si="2"/>
        <v>58.29</v>
      </c>
      <c r="O29" s="7">
        <f t="shared" si="5"/>
        <v>0</v>
      </c>
      <c r="P29" s="13">
        <f t="shared" si="6"/>
        <v>0</v>
      </c>
    </row>
    <row r="30" spans="1:16" x14ac:dyDescent="0.25">
      <c r="A30" s="1" t="s">
        <v>86</v>
      </c>
      <c r="B30" s="27">
        <f>VLOOKUP($B$5,GEOMETRIA,HLOOKUP($A30,CNR!$A$1:$AX$2,2,FALSE),FALSE)</f>
        <v>0.3</v>
      </c>
      <c r="D30" s="55" t="s">
        <v>80</v>
      </c>
      <c r="E30" s="2" t="str">
        <f>STIMA!E30</f>
        <v>G.02.003.a</v>
      </c>
      <c r="F30" s="3" t="str">
        <f t="shared" si="0"/>
        <v>- Bordo laterale nastro e paletti o muretto</v>
      </c>
      <c r="G30" s="2" t="str">
        <f>STIMA!G30</f>
        <v>CORPO</v>
      </c>
      <c r="H30" s="2" t="str">
        <f>STIMA!H30</f>
        <v xml:space="preserve">BARRIERE DI SICUREZZA </v>
      </c>
      <c r="I30" s="4">
        <f>$B$7+2*B14*(B13/2-B6)</f>
        <v>1</v>
      </c>
      <c r="J30" s="5">
        <f>IF($B$3&lt;1.5,0,B38)</f>
        <v>0</v>
      </c>
      <c r="K30" s="22"/>
      <c r="L30" s="5">
        <f t="shared" si="9"/>
        <v>0</v>
      </c>
      <c r="M30" s="2" t="str">
        <f t="shared" si="1"/>
        <v>ML</v>
      </c>
      <c r="N30" s="6">
        <f t="shared" si="2"/>
        <v>100.61</v>
      </c>
      <c r="O30" s="7">
        <f t="shared" si="5"/>
        <v>0</v>
      </c>
      <c r="P30" s="13">
        <f t="shared" si="6"/>
        <v>0</v>
      </c>
    </row>
    <row r="31" spans="1:16" x14ac:dyDescent="0.25">
      <c r="A31" s="1" t="s">
        <v>56</v>
      </c>
      <c r="B31" s="27">
        <f>VLOOKUP($B$5,GEOMETRIA,HLOOKUP($A31,CNR!$A$1:$AX$2,2,FALSE),FALSE)</f>
        <v>0.3</v>
      </c>
      <c r="D31" s="55" t="s">
        <v>99</v>
      </c>
      <c r="E31" s="2" t="str">
        <f>STIMA!E31</f>
        <v>G.02.004.a</v>
      </c>
      <c r="F31" s="3" t="str">
        <f t="shared" si="0"/>
        <v>- Bordo laterale nastro e paletti</v>
      </c>
      <c r="G31" s="2" t="str">
        <f>STIMA!G31</f>
        <v>CORPO</v>
      </c>
      <c r="H31" s="2" t="str">
        <f>STIMA!H31</f>
        <v xml:space="preserve">BARRIERE DI SICUREZZA </v>
      </c>
      <c r="I31" s="4">
        <f>$B$7+2*B14*(B13/2-B6)</f>
        <v>1</v>
      </c>
      <c r="J31" s="5">
        <f>IF($B$3&lt;1.5,0,B39)</f>
        <v>2</v>
      </c>
      <c r="K31" s="22"/>
      <c r="L31" s="5">
        <f t="shared" si="9"/>
        <v>2</v>
      </c>
      <c r="M31" s="2" t="str">
        <f t="shared" si="1"/>
        <v>ML</v>
      </c>
      <c r="N31" s="6">
        <f t="shared" si="2"/>
        <v>143.21</v>
      </c>
      <c r="O31" s="7">
        <f t="shared" si="5"/>
        <v>286.42</v>
      </c>
      <c r="P31" s="13">
        <f t="shared" si="6"/>
        <v>4.0875500558178193E-2</v>
      </c>
    </row>
    <row r="32" spans="1:16" x14ac:dyDescent="0.25">
      <c r="A32" s="1" t="s">
        <v>57</v>
      </c>
      <c r="B32" s="27">
        <f>VLOOKUP($B$5,GEOMETRIA,HLOOKUP($A32,CNR!$A$1:$AX$2,2,FALSE),FALSE)</f>
        <v>0.5</v>
      </c>
      <c r="D32" s="55" t="s">
        <v>100</v>
      </c>
      <c r="E32" s="2" t="str">
        <f>STIMA!E32</f>
        <v>G.02.005.b</v>
      </c>
      <c r="F32" s="3" t="str">
        <f t="shared" si="0"/>
        <v>- Bordo ponte nastro e paletti</v>
      </c>
      <c r="G32" s="2" t="str">
        <f>STIMA!G32</f>
        <v>CORPO</v>
      </c>
      <c r="H32" s="2" t="str">
        <f>STIMA!H32</f>
        <v xml:space="preserve">BARRIERE DI SICUREZZA </v>
      </c>
      <c r="I32" s="4">
        <f>$B$7+2*B14*(B13/2-B6)</f>
        <v>1</v>
      </c>
      <c r="J32" s="5">
        <f>IF($B$3&lt;1.5,0,B40)</f>
        <v>0</v>
      </c>
      <c r="K32" s="22"/>
      <c r="L32" s="5">
        <f t="shared" si="9"/>
        <v>0</v>
      </c>
      <c r="M32" s="2" t="str">
        <f t="shared" si="1"/>
        <v>ML</v>
      </c>
      <c r="N32" s="6">
        <f t="shared" si="2"/>
        <v>247.55</v>
      </c>
      <c r="O32" s="7">
        <f t="shared" si="5"/>
        <v>0</v>
      </c>
      <c r="P32" s="13">
        <f t="shared" si="6"/>
        <v>0</v>
      </c>
    </row>
    <row r="33" spans="1:17" x14ac:dyDescent="0.25">
      <c r="A33" s="1" t="s">
        <v>58</v>
      </c>
      <c r="B33" s="27">
        <f>VLOOKUP($B$5,GEOMETRIA,HLOOKUP($A33,CNR!$A$1:$AX$2,2,FALSE),FALSE)</f>
        <v>1</v>
      </c>
      <c r="D33" s="55" t="s">
        <v>101</v>
      </c>
      <c r="E33" s="2" t="str">
        <f>STIMA!E33</f>
        <v>G.02.005.a</v>
      </c>
      <c r="F33" s="3" t="str">
        <f t="shared" si="0"/>
        <v>- Spartitraffico monofilare</v>
      </c>
      <c r="G33" s="2" t="str">
        <f>STIMA!G33</f>
        <v>CORPO</v>
      </c>
      <c r="H33" s="2" t="str">
        <f>STIMA!H33</f>
        <v xml:space="preserve">BARRIERE DI SICUREZZA </v>
      </c>
      <c r="I33" s="4">
        <f>$B$7</f>
        <v>1</v>
      </c>
      <c r="J33" s="5">
        <f t="shared" ref="J33:J38" si="10">B41</f>
        <v>0</v>
      </c>
      <c r="K33" s="22"/>
      <c r="L33" s="5">
        <f t="shared" si="9"/>
        <v>0</v>
      </c>
      <c r="M33" s="2" t="str">
        <f t="shared" si="1"/>
        <v>ML</v>
      </c>
      <c r="N33" s="6">
        <f t="shared" si="2"/>
        <v>184.14</v>
      </c>
      <c r="O33" s="7">
        <f t="shared" si="5"/>
        <v>0</v>
      </c>
      <c r="P33" s="13">
        <f t="shared" si="6"/>
        <v>0</v>
      </c>
    </row>
    <row r="34" spans="1:17" x14ac:dyDescent="0.25">
      <c r="A34" s="1" t="s">
        <v>93</v>
      </c>
      <c r="B34" s="27">
        <f>VLOOKUP($B$5,GEOMETRIA,HLOOKUP($A34,CNR!$A$1:$AX$2,2,FALSE),FALSE)</f>
        <v>1</v>
      </c>
      <c r="D34" s="55" t="s">
        <v>103</v>
      </c>
      <c r="E34" s="2" t="str">
        <f>STIMA!E34</f>
        <v>G.02.015</v>
      </c>
      <c r="F34" s="3" t="str">
        <f t="shared" si="0"/>
        <v>MURETTO DEVIATORE RIGIDO REDIRETTIVO</v>
      </c>
      <c r="G34" s="2" t="str">
        <f>STIMA!G34</f>
        <v>CORPO</v>
      </c>
      <c r="H34" s="2" t="str">
        <f>STIMA!H34</f>
        <v xml:space="preserve">BARRIERE DI SICUREZZA </v>
      </c>
      <c r="I34" s="4">
        <f>$B$7</f>
        <v>1</v>
      </c>
      <c r="J34" s="5">
        <f t="shared" si="10"/>
        <v>1</v>
      </c>
      <c r="K34" s="22"/>
      <c r="L34" s="5">
        <f t="shared" si="9"/>
        <v>1</v>
      </c>
      <c r="M34" s="2" t="str">
        <f t="shared" si="1"/>
        <v>ML</v>
      </c>
      <c r="N34" s="6">
        <f t="shared" si="2"/>
        <v>104.41</v>
      </c>
      <c r="O34" s="7">
        <f t="shared" si="5"/>
        <v>104.41</v>
      </c>
      <c r="P34" s="13">
        <f t="shared" si="6"/>
        <v>1.4900534226937311E-2</v>
      </c>
    </row>
    <row r="35" spans="1:17" x14ac:dyDescent="0.25">
      <c r="A35" s="1" t="s">
        <v>70</v>
      </c>
      <c r="B35" s="27">
        <f>VLOOKUP($B$5,GEOMETRIA,HLOOKUP($A35,CNR!$A$1:$AX$2,2,FALSE),FALSE)</f>
        <v>1</v>
      </c>
      <c r="D35" s="55" t="s">
        <v>111</v>
      </c>
      <c r="E35" s="2" t="str">
        <f>STIMA!E35</f>
        <v>G.01.075</v>
      </c>
      <c r="F35" s="3" t="str">
        <f t="shared" si="0"/>
        <v>FORNITURA E POSA IN OPERA DI PARAPETTO SERIE PESANTE CON TUBI PASSANTI E PANNELLI MODULARI</v>
      </c>
      <c r="G35" s="2">
        <f>STIMA!G35</f>
        <v>0</v>
      </c>
      <c r="H35" s="2" t="str">
        <f>STIMA!H35</f>
        <v>LAVORI DIVERSI</v>
      </c>
      <c r="I35" s="4">
        <f>IF(B3&gt;0,$B$7,0)</f>
        <v>1</v>
      </c>
      <c r="J35" s="5">
        <f t="shared" si="10"/>
        <v>0</v>
      </c>
      <c r="K35" s="22"/>
      <c r="L35" s="5">
        <f>I35*J35</f>
        <v>0</v>
      </c>
      <c r="M35" s="2" t="str">
        <f t="shared" si="1"/>
        <v>ML</v>
      </c>
      <c r="N35" s="6">
        <f t="shared" si="2"/>
        <v>121.81</v>
      </c>
      <c r="O35" s="7">
        <f t="shared" si="5"/>
        <v>0</v>
      </c>
      <c r="P35" s="13">
        <f t="shared" si="6"/>
        <v>0</v>
      </c>
    </row>
    <row r="36" spans="1:17" x14ac:dyDescent="0.25">
      <c r="A36" s="1" t="s">
        <v>82</v>
      </c>
      <c r="B36" s="27">
        <f>VLOOKUP($B$5,GEOMETRIA,HLOOKUP($A36,CNR!$A$1:$AX$2,2,FALSE),FALSE)</f>
        <v>25</v>
      </c>
      <c r="D36" s="55" t="s">
        <v>98</v>
      </c>
      <c r="E36" s="2" t="str">
        <f>STIMA!E36</f>
        <v>H.01.003.a</v>
      </c>
      <c r="F36" s="3" t="str">
        <f t="shared" si="0"/>
        <v>- Per strisce continue e discontinue da centimetri 12</v>
      </c>
      <c r="G36" s="2" t="str">
        <f>STIMA!G36</f>
        <v>CORPO</v>
      </c>
      <c r="H36" s="2" t="str">
        <f>STIMA!H36</f>
        <v xml:space="preserve">SEGNALETICA ORIZZONTALE </v>
      </c>
      <c r="I36" s="4">
        <f>$B$7</f>
        <v>1</v>
      </c>
      <c r="J36" s="5">
        <f t="shared" si="10"/>
        <v>0</v>
      </c>
      <c r="K36" s="22"/>
      <c r="L36" s="5">
        <f>I36*J36</f>
        <v>0</v>
      </c>
      <c r="M36" s="2" t="str">
        <f t="shared" si="1"/>
        <v>ML</v>
      </c>
      <c r="N36" s="6">
        <f t="shared" si="2"/>
        <v>0.5</v>
      </c>
      <c r="O36" s="7">
        <f t="shared" ref="O36:O47" si="11">L36*N36</f>
        <v>0</v>
      </c>
      <c r="P36" s="13">
        <f t="shared" si="6"/>
        <v>0</v>
      </c>
    </row>
    <row r="37" spans="1:17" x14ac:dyDescent="0.25">
      <c r="A37" s="23" t="s">
        <v>92</v>
      </c>
      <c r="B37" s="27">
        <f>VLOOKUP($B$5,GEOMETRIA,HLOOKUP($A37,CNR!$A$1:$AX$2,2,FALSE),FALSE)</f>
        <v>0</v>
      </c>
      <c r="D37" s="2" t="s">
        <v>66</v>
      </c>
      <c r="E37" s="2" t="str">
        <f>STIMA!E37</f>
        <v>H.01.003.b</v>
      </c>
      <c r="F37" s="3" t="str">
        <f t="shared" si="0"/>
        <v>- Per strisce continue e discontinue da centimetri 15</v>
      </c>
      <c r="G37" s="2" t="str">
        <f>STIMA!G37</f>
        <v>CORPO</v>
      </c>
      <c r="H37" s="2" t="str">
        <f>STIMA!H37</f>
        <v xml:space="preserve">SEGNALETICA ORIZZONTALE </v>
      </c>
      <c r="I37" s="4">
        <f>$B$7</f>
        <v>1</v>
      </c>
      <c r="J37" s="5">
        <f t="shared" si="10"/>
        <v>2</v>
      </c>
      <c r="K37" s="22"/>
      <c r="L37" s="5">
        <f>I37*J37</f>
        <v>2</v>
      </c>
      <c r="M37" s="2" t="str">
        <f t="shared" si="1"/>
        <v>ML</v>
      </c>
      <c r="N37" s="6">
        <f t="shared" si="2"/>
        <v>0.55000000000000004</v>
      </c>
      <c r="O37" s="7">
        <f t="shared" si="11"/>
        <v>1.1000000000000001</v>
      </c>
      <c r="P37" s="13">
        <f t="shared" si="6"/>
        <v>1.569829293135815E-4</v>
      </c>
    </row>
    <row r="38" spans="1:17" x14ac:dyDescent="0.25">
      <c r="A38" s="23" t="s">
        <v>80</v>
      </c>
      <c r="B38" s="27">
        <f>VLOOKUP($B$5,GEOMETRIA,HLOOKUP($A38,CNR!$A$1:$AX$2,2,FALSE),FALSE)</f>
        <v>0</v>
      </c>
      <c r="D38" s="2" t="s">
        <v>65</v>
      </c>
      <c r="E38" s="2" t="str">
        <f>STIMA!E38</f>
        <v>H.01.003.c</v>
      </c>
      <c r="F38" s="3" t="str">
        <f t="shared" si="0"/>
        <v>- Per strisce continue e discontinue da centimetri 25</v>
      </c>
      <c r="G38" s="2" t="str">
        <f>STIMA!G38</f>
        <v>CORPO</v>
      </c>
      <c r="H38" s="2" t="str">
        <f>STIMA!H38</f>
        <v xml:space="preserve">SEGNALETICA ORIZZONTALE </v>
      </c>
      <c r="I38" s="4">
        <f>$B$7</f>
        <v>1</v>
      </c>
      <c r="J38" s="5">
        <f t="shared" si="10"/>
        <v>4</v>
      </c>
      <c r="K38" s="22"/>
      <c r="L38" s="5">
        <f>I38*J38</f>
        <v>4</v>
      </c>
      <c r="M38" s="2" t="str">
        <f t="shared" si="1"/>
        <v>ML</v>
      </c>
      <c r="N38" s="6">
        <f t="shared" si="2"/>
        <v>0.71</v>
      </c>
      <c r="O38" s="7">
        <f t="shared" si="11"/>
        <v>2.84</v>
      </c>
      <c r="P38" s="13">
        <f t="shared" si="6"/>
        <v>4.0530138113688307E-4</v>
      </c>
    </row>
    <row r="39" spans="1:17" x14ac:dyDescent="0.25">
      <c r="A39" s="23" t="s">
        <v>99</v>
      </c>
      <c r="B39" s="27">
        <f>VLOOKUP($B$5,GEOMETRIA,HLOOKUP($A39,CNR!$A$1:$AX$2,2,FALSE),FALSE)</f>
        <v>2</v>
      </c>
      <c r="D39" s="2" t="s">
        <v>62</v>
      </c>
      <c r="E39" s="2" t="str">
        <f>STIMA!E39</f>
        <v>I.02.001.a</v>
      </c>
      <c r="F39" s="3" t="str">
        <f t="shared" si="0"/>
        <v>- Di cm 50X50X20</v>
      </c>
      <c r="G39" s="2" t="str">
        <f>STIMA!G39</f>
        <v>CORPO</v>
      </c>
      <c r="H39" s="2" t="str">
        <f>STIMA!H39</f>
        <v>LAVORI DIVERSI</v>
      </c>
      <c r="I39" s="4">
        <f>$B$7</f>
        <v>1</v>
      </c>
      <c r="J39" s="5">
        <f>IF(AND(B36&gt;0,B3&gt;0),((B3+B11)/COS(ATAN(B16))*2+(IF(B3&gt;B19,2*B18,0))+2*B10+2*B20)/B36,0)</f>
        <v>1.2997545112132132</v>
      </c>
      <c r="K39" s="22"/>
      <c r="L39" s="5">
        <f>I39*J39</f>
        <v>1.2997545112132132</v>
      </c>
      <c r="M39" s="2" t="str">
        <f t="shared" si="1"/>
        <v>ML</v>
      </c>
      <c r="N39" s="6">
        <f t="shared" si="2"/>
        <v>19.73</v>
      </c>
      <c r="O39" s="7">
        <f t="shared" si="11"/>
        <v>25.644156506236698</v>
      </c>
      <c r="P39" s="13">
        <f t="shared" si="6"/>
        <v>3.6597225528408875E-3</v>
      </c>
    </row>
    <row r="40" spans="1:17" x14ac:dyDescent="0.25">
      <c r="A40" s="23" t="s">
        <v>100</v>
      </c>
      <c r="B40" s="27">
        <f>VLOOKUP($B$5,GEOMETRIA,HLOOKUP($A40,CNR!$A$1:$AX$2,2,FALSE),FALSE)</f>
        <v>0</v>
      </c>
      <c r="D40" s="55" t="s">
        <v>112</v>
      </c>
      <c r="E40" s="2" t="str">
        <f>STIMA!E40</f>
        <v>E.02.010.a</v>
      </c>
      <c r="F40" s="3" t="str">
        <f t="shared" si="0"/>
        <v>- Sezione di cm 15 x 25</v>
      </c>
      <c r="G40" s="2" t="str">
        <f>STIMA!G40</f>
        <v>CORPO</v>
      </c>
      <c r="H40" s="2" t="str">
        <f>STIMA!H40</f>
        <v>LAVORI DIVERSI</v>
      </c>
      <c r="I40" s="4">
        <f>IF(B13&gt;0,(B13/2-B6)*6.28+B14*2*B13/2,0)</f>
        <v>0</v>
      </c>
      <c r="J40" s="5"/>
      <c r="K40" s="22"/>
      <c r="L40" s="5">
        <f>I40</f>
        <v>0</v>
      </c>
      <c r="M40" s="2" t="str">
        <f t="shared" si="1"/>
        <v>ML</v>
      </c>
      <c r="N40" s="6">
        <f t="shared" si="2"/>
        <v>16.28</v>
      </c>
      <c r="O40" s="7">
        <f t="shared" si="11"/>
        <v>0</v>
      </c>
      <c r="P40" s="13">
        <f t="shared" si="6"/>
        <v>0</v>
      </c>
      <c r="Q40" s="57"/>
    </row>
    <row r="41" spans="1:17" x14ac:dyDescent="0.25">
      <c r="A41" s="23" t="s">
        <v>101</v>
      </c>
      <c r="B41" s="27">
        <f>VLOOKUP($B$5,GEOMETRIA,HLOOKUP($A41,CNR!$A$1:$AX$2,2,FALSE),FALSE)</f>
        <v>0</v>
      </c>
      <c r="D41" s="58" t="s">
        <v>107</v>
      </c>
      <c r="E41" s="2" t="str">
        <f>STIMA!E41</f>
        <v>E.02.035.b</v>
      </c>
      <c r="F41" s="3" t="str">
        <f t="shared" si="0"/>
        <v>- In letto di sabbia e cemento, dimensioni 10x10x12 cm</v>
      </c>
      <c r="G41" s="2" t="str">
        <f>STIMA!G41</f>
        <v>CORPO</v>
      </c>
      <c r="H41" s="2" t="str">
        <f>STIMA!H41</f>
        <v>LAVORI DIVERSI</v>
      </c>
      <c r="I41" s="4">
        <f>IF(B13&gt;0,(B13/2-B6-B15/2)*6.28,0)</f>
        <v>0</v>
      </c>
      <c r="J41" s="5">
        <f>IF(B13&gt;0,B15,0)</f>
        <v>0</v>
      </c>
      <c r="K41" s="22"/>
      <c r="L41" s="5">
        <f>I41*J41</f>
        <v>0</v>
      </c>
      <c r="M41" s="2" t="str">
        <f t="shared" si="1"/>
        <v>MQ</v>
      </c>
      <c r="N41" s="6">
        <f t="shared" si="2"/>
        <v>93.51</v>
      </c>
      <c r="O41" s="7">
        <f t="shared" si="11"/>
        <v>0</v>
      </c>
      <c r="P41" s="13">
        <f t="shared" si="6"/>
        <v>0</v>
      </c>
      <c r="Q41" s="57"/>
    </row>
    <row r="42" spans="1:17" x14ac:dyDescent="0.25">
      <c r="A42" s="23" t="s">
        <v>103</v>
      </c>
      <c r="B42" s="27">
        <f>VLOOKUP($B$5,GEOMETRIA,HLOOKUP($A42,CNR!$A$1:$AX$2,2,FALSE),FALSE)</f>
        <v>1</v>
      </c>
      <c r="D42" s="59" t="s">
        <v>63</v>
      </c>
      <c r="E42" s="2" t="str">
        <f>STIMA!E42</f>
        <v>E.02.025.a</v>
      </c>
      <c r="F42" s="3" t="str">
        <f t="shared" si="0"/>
        <v>- Dimensioni 30/35 x 50 x 200 cm</v>
      </c>
      <c r="G42" s="2" t="str">
        <f>STIMA!G42</f>
        <v>CORPO</v>
      </c>
      <c r="H42" s="2" t="str">
        <f>STIMA!H42</f>
        <v>LAVORI DIVERSI</v>
      </c>
      <c r="I42" s="4">
        <f>$B$7</f>
        <v>1</v>
      </c>
      <c r="J42" s="5">
        <f>IF(B3&gt;0,0,2)</f>
        <v>0</v>
      </c>
      <c r="K42" s="22"/>
      <c r="L42" s="5">
        <f>I42*J42</f>
        <v>0</v>
      </c>
      <c r="M42" s="2" t="str">
        <f t="shared" si="1"/>
        <v>ML</v>
      </c>
      <c r="N42" s="6">
        <f t="shared" si="2"/>
        <v>60.72</v>
      </c>
      <c r="O42" s="7">
        <f t="shared" si="11"/>
        <v>0</v>
      </c>
      <c r="P42" s="13">
        <f t="shared" si="6"/>
        <v>0</v>
      </c>
      <c r="Q42" s="57"/>
    </row>
    <row r="43" spans="1:17" x14ac:dyDescent="0.25">
      <c r="A43" s="23" t="s">
        <v>111</v>
      </c>
      <c r="B43" s="27">
        <f>VLOOKUP($B$5,GEOMETRIA,HLOOKUP($A43,CNR!$A$1:$AX$2,2,FALSE),FALSE)</f>
        <v>0</v>
      </c>
      <c r="D43" s="58" t="s">
        <v>106</v>
      </c>
      <c r="E43" s="2" t="str">
        <f>STIMA!E43</f>
        <v>E.02.020.b</v>
      </c>
      <c r="F43" s="3" t="str">
        <f t="shared" si="0"/>
        <v>- a sezione trapezoidale, dimensioni 50X40X25h</v>
      </c>
      <c r="G43" s="2" t="str">
        <f>STIMA!G43</f>
        <v>CORPO</v>
      </c>
      <c r="H43" s="2" t="str">
        <f>STIMA!H43</f>
        <v>LAVORI DIVERSI</v>
      </c>
      <c r="I43" s="4">
        <f>IF(B12&gt;0,$B$7,0)</f>
        <v>0</v>
      </c>
      <c r="J43" s="5">
        <f>IF(B12&gt;0,2,0)</f>
        <v>0</v>
      </c>
      <c r="K43" s="22"/>
      <c r="L43" s="5">
        <f>I43*J43</f>
        <v>0</v>
      </c>
      <c r="M43" s="2" t="str">
        <f t="shared" si="1"/>
        <v>ML</v>
      </c>
      <c r="N43" s="6">
        <f t="shared" si="2"/>
        <v>43.25</v>
      </c>
      <c r="O43" s="7">
        <f t="shared" si="11"/>
        <v>0</v>
      </c>
      <c r="P43" s="13">
        <f t="shared" si="6"/>
        <v>0</v>
      </c>
    </row>
    <row r="44" spans="1:17" x14ac:dyDescent="0.25">
      <c r="A44" s="23" t="s">
        <v>98</v>
      </c>
      <c r="B44" s="27">
        <f>VLOOKUP($B$5,GEOMETRIA,HLOOKUP($A44,CNR!$A$1:$AX$2,2,FALSE),FALSE)</f>
        <v>0</v>
      </c>
      <c r="D44" s="58" t="s">
        <v>113</v>
      </c>
      <c r="E44" s="2" t="str">
        <f>STIMA!E44</f>
        <v>B.03.035.b</v>
      </c>
      <c r="F44" s="3" t="str">
        <f t="shared" si="0"/>
        <v>- Classe di resistenza C28/35 (RCK&gt;=35 N/mmq)</v>
      </c>
      <c r="G44" s="2" t="str">
        <f>STIMA!G44</f>
        <v>CORPO</v>
      </c>
      <c r="H44" s="2" t="str">
        <f>STIMA!H44</f>
        <v>OPERE IN CLS (ESCLUSE FONDAZIONI INDIRETTE)</v>
      </c>
      <c r="I44" s="4">
        <f>IF(B12&gt;0,$B$7,0)</f>
        <v>0</v>
      </c>
      <c r="J44" s="5">
        <f>B12</f>
        <v>0</v>
      </c>
      <c r="K44" s="60">
        <f>IF(B12&gt;0,0.3,0)</f>
        <v>0</v>
      </c>
      <c r="L44" s="5">
        <f>I44*J44*K44</f>
        <v>0</v>
      </c>
      <c r="M44" s="2" t="str">
        <f t="shared" si="1"/>
        <v>MC</v>
      </c>
      <c r="N44" s="6">
        <f t="shared" si="2"/>
        <v>130.61000000000001</v>
      </c>
      <c r="O44" s="7">
        <f t="shared" si="11"/>
        <v>0</v>
      </c>
      <c r="P44" s="13">
        <f t="shared" si="6"/>
        <v>0</v>
      </c>
    </row>
    <row r="45" spans="1:17" x14ac:dyDescent="0.25">
      <c r="A45" s="23" t="s">
        <v>66</v>
      </c>
      <c r="B45" s="27">
        <f>VLOOKUP($B$5,GEOMETRIA,HLOOKUP($A45,CNR!$A$1:$AX$2,2,FALSE),FALSE)</f>
        <v>2</v>
      </c>
      <c r="D45" s="58" t="s">
        <v>114</v>
      </c>
      <c r="E45" s="2" t="str">
        <f>STIMA!E45</f>
        <v>B.05.030</v>
      </c>
      <c r="F45" s="3" t="str">
        <f t="shared" si="0"/>
        <v>ACCIAI E STRUTTURE IN ACCIAIO - IN BARRE TONDE B450C BARRE AD ADERENZA MIGLIORATA</v>
      </c>
      <c r="G45" s="2" t="str">
        <f>STIMA!G45</f>
        <v>CORPO</v>
      </c>
      <c r="H45" s="2" t="str">
        <f>STIMA!H45</f>
        <v>OPERE IN CLS (ESCLUSE FONDAZIONI INDIRETTE)</v>
      </c>
      <c r="I45" s="48" t="s">
        <v>85</v>
      </c>
      <c r="J45" s="50"/>
      <c r="K45" s="60">
        <f>IF(B12&gt;0,50,0)</f>
        <v>0</v>
      </c>
      <c r="L45" s="5">
        <f>L44*K45</f>
        <v>0</v>
      </c>
      <c r="M45" s="2" t="str">
        <f t="shared" si="1"/>
        <v>kG</v>
      </c>
      <c r="N45" s="6">
        <f t="shared" si="2"/>
        <v>1.26</v>
      </c>
      <c r="O45" s="7">
        <f t="shared" si="11"/>
        <v>0</v>
      </c>
      <c r="P45" s="13">
        <f t="shared" si="6"/>
        <v>0</v>
      </c>
    </row>
    <row r="46" spans="1:17" x14ac:dyDescent="0.25">
      <c r="A46" s="26" t="s">
        <v>65</v>
      </c>
      <c r="B46" s="27">
        <f>VLOOKUP($B$5,GEOMETRIA,HLOOKUP($A46,CNR!$A$1:$AX$2,2,FALSE),FALSE)</f>
        <v>4</v>
      </c>
      <c r="D46" s="58" t="s">
        <v>115</v>
      </c>
      <c r="E46" s="2" t="str">
        <f>STIMA!E46</f>
        <v>B.04.001</v>
      </c>
      <c r="F46" s="3" t="str">
        <f t="shared" si="0"/>
        <v>CASSEFORME PIANE ORIZZONTALI O VERTICALI PER CONGLOMERATI CEMENTIZI</v>
      </c>
      <c r="G46" s="2" t="str">
        <f>STIMA!G46</f>
        <v>CORPO</v>
      </c>
      <c r="H46" s="2" t="str">
        <f>STIMA!H46</f>
        <v>OPERE IN CLS (ESCLUSE FONDAZIONI INDIRETTE)</v>
      </c>
      <c r="I46" s="4">
        <f>IF(B12&gt;0,$B$7,0)</f>
        <v>0</v>
      </c>
      <c r="J46" s="5">
        <f>IF(B12&gt;0,2*0.3,0)</f>
        <v>0</v>
      </c>
      <c r="K46" s="22"/>
      <c r="L46" s="5">
        <f>I46*J46</f>
        <v>0</v>
      </c>
      <c r="M46" s="2" t="str">
        <f t="shared" si="1"/>
        <v>MQ</v>
      </c>
      <c r="N46" s="6">
        <f t="shared" si="2"/>
        <v>28.88</v>
      </c>
      <c r="O46" s="7">
        <f t="shared" si="11"/>
        <v>0</v>
      </c>
      <c r="P46" s="13">
        <f t="shared" si="6"/>
        <v>0</v>
      </c>
    </row>
    <row r="47" spans="1:17" x14ac:dyDescent="0.25">
      <c r="A47" s="1" t="s">
        <v>124</v>
      </c>
      <c r="B47" s="27">
        <f>VLOOKUP($B$5,GEOMETRIA,HLOOKUP($A47,CNR!$A$1:$AX$2,2,FALSE),FALSE)</f>
        <v>0</v>
      </c>
      <c r="D47" s="2" t="s">
        <v>70</v>
      </c>
      <c r="E47" s="2"/>
      <c r="F47" s="3" t="str">
        <f t="shared" si="0"/>
        <v/>
      </c>
      <c r="G47" s="2"/>
      <c r="H47" s="2"/>
      <c r="I47" s="4">
        <f>IF(B35=1,$B$7,0)</f>
        <v>1</v>
      </c>
      <c r="J47" s="5">
        <f>IF(B3&gt;0,(2*B10+B6+2*B12+B15+((B3+B11)*B16)*2+(IF(B3&gt;B19,2*B18,0))+2*B20+6*B21+2*B22+B9),B6+2*B10+2*B12+B15+(K15+K16)*2*B17+IF(B29-B3&gt;B19,2*B18,0)+2*B20+6*B21+2*B22+B9)</f>
        <v>58.8</v>
      </c>
      <c r="K47" s="12"/>
      <c r="L47" s="5">
        <f>I47*J47</f>
        <v>58.8</v>
      </c>
      <c r="M47" s="2" t="s">
        <v>35</v>
      </c>
      <c r="N47" s="6">
        <v>15</v>
      </c>
      <c r="O47" s="7">
        <f t="shared" si="11"/>
        <v>882</v>
      </c>
      <c r="P47" s="13">
        <f t="shared" si="6"/>
        <v>0.12587176695870805</v>
      </c>
    </row>
    <row r="48" spans="1:17" x14ac:dyDescent="0.25">
      <c r="A48" s="1" t="s">
        <v>150</v>
      </c>
      <c r="B48" s="27">
        <f>VLOOKUP($B$5,GEOMETRIA,HLOOKUP($A48,CNR!$A$1:$AX$2,2,FALSE),FALSE)</f>
        <v>0</v>
      </c>
      <c r="D48" s="58" t="s">
        <v>126</v>
      </c>
      <c r="E48" s="2" t="str">
        <f>STIMA!E48</f>
        <v>G.02.025.b</v>
      </c>
      <c r="F48" s="3" t="str">
        <f>IF(E48="","",VLOOKUP(E48,EPU,2,FALSE))</f>
        <v>- Laterale</v>
      </c>
      <c r="G48" s="2" t="str">
        <f>STIMA!G48</f>
        <v>CORPO</v>
      </c>
      <c r="H48" s="2" t="str">
        <f>STIMA!H48</f>
        <v xml:space="preserve">BARRIERE DI SICUREZZA </v>
      </c>
      <c r="I48" s="4">
        <f>IF(B49&gt;0,$B$7,0)</f>
        <v>0</v>
      </c>
      <c r="J48" s="5">
        <f>B47</f>
        <v>0</v>
      </c>
      <c r="K48" s="60"/>
      <c r="L48" s="5">
        <f>I48*J48</f>
        <v>0</v>
      </c>
      <c r="M48" s="2" t="str">
        <f>IF(E48="","",VLOOKUP(E48,EPU,3,FALSE))</f>
        <v>ML</v>
      </c>
      <c r="N48" s="6">
        <f>IF(E48="","",VLOOKUP(E48,EPU,4,FALSE))</f>
        <v>10.14</v>
      </c>
      <c r="O48" s="7">
        <f>L48*N48</f>
        <v>0</v>
      </c>
      <c r="P48" s="13">
        <f t="shared" si="6"/>
        <v>0</v>
      </c>
    </row>
    <row r="49" spans="1:16" x14ac:dyDescent="0.25">
      <c r="A49" s="1" t="s">
        <v>126</v>
      </c>
      <c r="B49" s="27">
        <f>VLOOKUP($B$5,GEOMETRIA,HLOOKUP($A49,CNR!$A$1:$AX$2,2,FALSE),FALSE)</f>
        <v>0</v>
      </c>
      <c r="D49" s="58" t="s">
        <v>125</v>
      </c>
      <c r="E49" s="2" t="str">
        <f>STIMA!E49</f>
        <v>A.02.001.e</v>
      </c>
      <c r="F49" s="3" t="str">
        <f>IF(E49="","",VLOOKUP(E49,EPU,2,FALSE))</f>
        <v>- Scarpate per ammorsamento nuovi rilevati</v>
      </c>
      <c r="G49" s="2" t="str">
        <f>STIMA!G49</f>
        <v>MISURA</v>
      </c>
      <c r="H49" s="2" t="str">
        <f>STIMA!H49</f>
        <v>BONIFICHE</v>
      </c>
      <c r="I49" s="4">
        <f>IF(B47&gt;0,$B$7,0)</f>
        <v>0</v>
      </c>
      <c r="J49" s="5">
        <f>IF(B47&gt;0,ABS(B3)/COS(ATAN(B16))*B47,0)</f>
        <v>0</v>
      </c>
      <c r="K49" s="60"/>
      <c r="L49" s="5">
        <f>I49*J49</f>
        <v>0</v>
      </c>
      <c r="M49" s="2" t="str">
        <f>IF(E49="","",VLOOKUP(E49,EPU,3,FALSE))</f>
        <v>MQ</v>
      </c>
      <c r="N49" s="6">
        <f>IF(E49="","",VLOOKUP(E49,EPU,4,FALSE))</f>
        <v>12.87</v>
      </c>
      <c r="O49" s="7">
        <f>L49*N49</f>
        <v>0</v>
      </c>
      <c r="P49" s="13">
        <f t="shared" si="6"/>
        <v>0</v>
      </c>
    </row>
    <row r="50" spans="1:16" x14ac:dyDescent="0.25">
      <c r="D50" s="58" t="s">
        <v>151</v>
      </c>
      <c r="E50" s="2" t="str">
        <f>STIMA!E50</f>
        <v>D.01.060</v>
      </c>
      <c r="F50" s="3" t="str">
        <f>IF(E50="","",VLOOKUP(E50,EPU,2,FALSE))</f>
        <v>TAGLIO DELLA PAVIMENTAZIONE IN CONGLOMERATO BITUMINOSO SU IMPALCATI</v>
      </c>
      <c r="G50" s="2" t="str">
        <f>STIMA!G50</f>
        <v>MISURA</v>
      </c>
      <c r="H50" s="2" t="str">
        <f>STIMA!H50</f>
        <v>DEMOLIZIONI</v>
      </c>
      <c r="I50" s="4">
        <f>IF(B47&gt;0,$B$7,0)</f>
        <v>0</v>
      </c>
      <c r="J50" s="5">
        <f>B47</f>
        <v>0</v>
      </c>
      <c r="K50" s="60"/>
      <c r="L50" s="5">
        <f>I50*J50</f>
        <v>0</v>
      </c>
      <c r="M50" s="2" t="str">
        <f>IF(E50="","",VLOOKUP(E50,EPU,3,FALSE))</f>
        <v>ML</v>
      </c>
      <c r="N50" s="6">
        <f>IF(E50="","",VLOOKUP(E50,EPU,4,FALSE))</f>
        <v>1.63</v>
      </c>
      <c r="O50" s="7">
        <f>L50*N50</f>
        <v>0</v>
      </c>
      <c r="P50" s="13">
        <f t="shared" si="6"/>
        <v>0</v>
      </c>
    </row>
    <row r="51" spans="1:16" x14ac:dyDescent="0.25">
      <c r="D51" s="58" t="s">
        <v>152</v>
      </c>
      <c r="E51" s="2" t="str">
        <f>STIMA!E51</f>
        <v>D.01.065</v>
      </c>
      <c r="F51" s="3" t="str">
        <f>IF(E51="","",VLOOKUP(E51,EPU,2,FALSE))</f>
        <v>SCARIFICA E/O DEMOLIZIONE PAVIMENTAZIONE SU IMPALCATI DI OPERE D'ARTE</v>
      </c>
      <c r="G51" s="2" t="str">
        <f>STIMA!G51</f>
        <v>MISURA</v>
      </c>
      <c r="H51" s="2" t="str">
        <f>STIMA!H51</f>
        <v>DEMOLIZIONI</v>
      </c>
      <c r="I51" s="4">
        <f>IF(B47&gt;0,$B$7,0)</f>
        <v>0</v>
      </c>
      <c r="J51" s="5">
        <f>B48*B47</f>
        <v>0</v>
      </c>
      <c r="K51" s="60">
        <f>B29*100</f>
        <v>67</v>
      </c>
      <c r="L51" s="5">
        <f>I51*J51*K51</f>
        <v>0</v>
      </c>
      <c r="M51" s="2" t="str">
        <f>IF(E51="","",VLOOKUP(E51,EPU,3,FALSE))</f>
        <v>MQxCM</v>
      </c>
      <c r="N51" s="6">
        <f>IF(E51="","",VLOOKUP(E51,EPU,4,FALSE))</f>
        <v>0.55000000000000004</v>
      </c>
      <c r="O51" s="7">
        <f>L51*N51</f>
        <v>0</v>
      </c>
      <c r="P51" s="13">
        <f t="shared" si="6"/>
        <v>0</v>
      </c>
    </row>
    <row r="52" spans="1:16" x14ac:dyDescent="0.25">
      <c r="D52" s="58" t="s">
        <v>153</v>
      </c>
      <c r="E52" s="2" t="str">
        <f>STIMA!E52</f>
        <v>D.01.052</v>
      </c>
      <c r="F52" s="3" t="str">
        <f>IF(E52="","",VLOOKUP(E52,EPU,2,FALSE))</f>
        <v>FRESATURA DI STRATI DI PAVIMENTAZIONE IN CONGLOMERATO BITUMINOSO</v>
      </c>
      <c r="G52" s="2" t="str">
        <f>STIMA!G52</f>
        <v>MISURA</v>
      </c>
      <c r="H52" s="2" t="str">
        <f>STIMA!H52</f>
        <v>DEMOLIZIONI</v>
      </c>
      <c r="I52" s="4">
        <f>IF(B47&gt;0,$B$7,0)</f>
        <v>0</v>
      </c>
      <c r="J52" s="5">
        <f>B48*B47</f>
        <v>0</v>
      </c>
      <c r="K52" s="60">
        <f>(MAX(B27:B28)+B26)*100</f>
        <v>10</v>
      </c>
      <c r="L52" s="5">
        <f>I52*J52*K52</f>
        <v>0</v>
      </c>
      <c r="M52" s="2" t="str">
        <f>IF(E52="","",VLOOKUP(E52,EPU,3,FALSE))</f>
        <v>MQxCM</v>
      </c>
      <c r="N52" s="6">
        <f>IF(E52="","",VLOOKUP(E52,EPU,4,FALSE))</f>
        <v>0.44</v>
      </c>
      <c r="O52" s="7">
        <f>L52*N52</f>
        <v>0</v>
      </c>
      <c r="P52" s="13">
        <f t="shared" si="6"/>
        <v>0</v>
      </c>
    </row>
    <row r="60" spans="1:16" ht="15.75" thickBot="1" x14ac:dyDescent="0.3"/>
    <row r="61" spans="1:16" ht="16.5" thickBot="1" x14ac:dyDescent="0.3">
      <c r="O61" s="61">
        <f>SUM(O2:O60)</f>
        <v>7007.1313155501985</v>
      </c>
      <c r="P61" s="62">
        <f>SUM(P2:P48)</f>
        <v>0.99999999999999967</v>
      </c>
    </row>
    <row r="62" spans="1:16" x14ac:dyDescent="0.25">
      <c r="P62" s="62">
        <f>MAX(P2:P47)</f>
        <v>0.47384144996732264</v>
      </c>
    </row>
    <row r="63" spans="1:16" x14ac:dyDescent="0.25">
      <c r="P63" s="63">
        <v>0.2</v>
      </c>
    </row>
    <row r="64" spans="1:16" x14ac:dyDescent="0.25">
      <c r="P64" s="63">
        <v>0.05</v>
      </c>
    </row>
    <row r="65533" spans="7:7" x14ac:dyDescent="0.25">
      <c r="G65533" s="64"/>
    </row>
  </sheetData>
  <dataValidations count="4">
    <dataValidation type="list" allowBlank="1" showInputMessage="1" showErrorMessage="1" sqref="B5">
      <formula1>TIPO</formula1>
    </dataValidation>
    <dataValidation type="list" allowBlank="1" showInputMessage="1" showErrorMessage="1" sqref="G65533:G65536 G2:G52">
      <formula1>CM</formula1>
    </dataValidation>
    <dataValidation type="list" allowBlank="1" showInputMessage="1" showErrorMessage="1" sqref="E2:E52">
      <formula1>CODICE</formula1>
    </dataValidation>
    <dataValidation type="list" allowBlank="1" showInputMessage="1" showErrorMessage="1" sqref="H2:H52">
      <formula1>CAT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5533"/>
  <sheetViews>
    <sheetView zoomScale="90" zoomScaleNormal="90" workbookViewId="0">
      <pane ySplit="1" topLeftCell="A2" activePane="bottomLeft" state="frozen"/>
      <selection activeCell="G47" sqref="G47:H47"/>
      <selection pane="bottomLeft" activeCell="O35" sqref="O35"/>
    </sheetView>
  </sheetViews>
  <sheetFormatPr defaultRowHeight="15" x14ac:dyDescent="0.25"/>
  <cols>
    <col min="1" max="1" width="23.5703125" style="1" customWidth="1"/>
    <col min="2" max="2" width="16.28515625" style="1" customWidth="1"/>
    <col min="3" max="3" width="3" style="1" customWidth="1"/>
    <col min="4" max="4" width="26" style="1" customWidth="1"/>
    <col min="5" max="5" width="12.140625" style="1" customWidth="1"/>
    <col min="6" max="7" width="2.5703125" style="1" customWidth="1"/>
    <col min="8" max="8" width="2" style="1" customWidth="1"/>
    <col min="9" max="9" width="6.7109375" style="1" customWidth="1"/>
    <col min="10" max="10" width="7.5703125" style="1" customWidth="1"/>
    <col min="11" max="11" width="6" style="1" customWidth="1"/>
    <col min="12" max="12" width="11" style="1" customWidth="1"/>
    <col min="13" max="13" width="9.140625" style="1" customWidth="1"/>
    <col min="14" max="14" width="10" style="1" customWidth="1"/>
    <col min="15" max="15" width="17.5703125" style="1" customWidth="1"/>
    <col min="16" max="16" width="9.140625" style="1" customWidth="1"/>
    <col min="17" max="17" width="6.28515625" style="1" customWidth="1"/>
    <col min="20" max="21" width="9.140625" style="1"/>
    <col min="22" max="22" width="13.7109375" style="1" customWidth="1"/>
    <col min="23" max="16384" width="9.140625" style="1"/>
  </cols>
  <sheetData>
    <row r="1" spans="1:29" ht="15.75" thickBot="1" x14ac:dyDescent="0.3">
      <c r="A1" s="73"/>
      <c r="B1" s="74"/>
      <c r="D1" s="70" t="s">
        <v>32</v>
      </c>
      <c r="E1" s="70" t="s">
        <v>0</v>
      </c>
      <c r="F1" s="70" t="s">
        <v>1</v>
      </c>
      <c r="G1" s="70" t="s">
        <v>6</v>
      </c>
      <c r="H1" s="70" t="s">
        <v>5</v>
      </c>
      <c r="I1" s="70" t="s">
        <v>2</v>
      </c>
      <c r="J1" s="70" t="s">
        <v>3</v>
      </c>
      <c r="K1" s="70" t="s">
        <v>4</v>
      </c>
      <c r="L1" s="70" t="s">
        <v>40</v>
      </c>
      <c r="M1" s="70" t="s">
        <v>41</v>
      </c>
      <c r="N1" s="70" t="s">
        <v>34</v>
      </c>
      <c r="O1" s="70" t="s">
        <v>42</v>
      </c>
      <c r="P1" s="71" t="s">
        <v>37</v>
      </c>
      <c r="Q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6.5" thickBot="1" x14ac:dyDescent="0.3">
      <c r="A2" s="75" t="s">
        <v>102</v>
      </c>
      <c r="B2" s="10">
        <f>O61</f>
        <v>7847.4375928623058</v>
      </c>
      <c r="D2" s="2" t="s">
        <v>56</v>
      </c>
      <c r="E2" s="2" t="str">
        <f>STIMA!E2</f>
        <v>A.02.001.f</v>
      </c>
      <c r="F2" s="3" t="str">
        <f t="shared" ref="F2:F47" si="0">IF(E2="","",VLOOKUP(E2,EPU,2,FALSE))</f>
        <v>- Dei rilevati con materiale da cava A1/A3 - Profondità cm 30</v>
      </c>
      <c r="G2" s="2" t="str">
        <f>STIMA!G2</f>
        <v>CORPO</v>
      </c>
      <c r="H2" s="2" t="str">
        <f>STIMA!H2</f>
        <v xml:space="preserve">MOVIMENTI DI MATERIE </v>
      </c>
      <c r="I2" s="4">
        <f>$B$7</f>
        <v>1</v>
      </c>
      <c r="J2" s="5">
        <f>IF(B47&gt;0,B6,IF(B3&gt;0,(B6+2*B10+((B3+B11)*B16-B30/COS(ATAN(B16)))*2+(IF(B3&gt;B19,2*B18,0)))+B15+2*B12,0))</f>
        <v>48.218334617360796</v>
      </c>
      <c r="K2" s="22"/>
      <c r="L2" s="5">
        <f>I2*J2</f>
        <v>48.218334617360796</v>
      </c>
      <c r="M2" s="2" t="str">
        <f t="shared" ref="M2:M46" si="1">IF(E2="","",VLOOKUP(E2,EPU,3,FALSE))</f>
        <v>MQ</v>
      </c>
      <c r="N2" s="6">
        <f t="shared" ref="N2:N46" si="2">IF(E2="","",VLOOKUP(E2,EPU,4,FALSE))</f>
        <v>5.82</v>
      </c>
      <c r="O2" s="7">
        <f t="shared" ref="O2:O9" si="3">L2*N2</f>
        <v>280.63070747303982</v>
      </c>
      <c r="P2" s="8">
        <f t="shared" ref="P2:P9" si="4">O2/$O$61</f>
        <v>3.5760807799005569E-2</v>
      </c>
    </row>
    <row r="3" spans="1:29" ht="15.75" thickBot="1" x14ac:dyDescent="0.3">
      <c r="A3" s="75" t="s">
        <v>110</v>
      </c>
      <c r="B3" s="14">
        <f>STIMA!V8</f>
        <v>7</v>
      </c>
      <c r="D3" s="2" t="s">
        <v>74</v>
      </c>
      <c r="E3" s="2" t="str">
        <f>STIMA!E3</f>
        <v>A.02.020.b</v>
      </c>
      <c r="F3" s="3" t="str">
        <f t="shared" si="0"/>
        <v>- Con uso di calce</v>
      </c>
      <c r="G3" s="2" t="str">
        <f>STIMA!G3</f>
        <v>CORPO</v>
      </c>
      <c r="H3" s="2" t="str">
        <f>STIMA!H3</f>
        <v xml:space="preserve">MOVIMENTI DI MATERIE </v>
      </c>
      <c r="I3" s="4">
        <f>IF(B34=1,$B$7,0)</f>
        <v>1</v>
      </c>
      <c r="J3" s="5">
        <f>IF(B47&gt;0,B6,IF(B3&gt;0,(B6+2*B10+((B3+B11)*B16-B30/COS(ATAN(B16)))*2+(IF(B3&gt;B19,2*B18,0)))+B15+B12,B6+2*B10+2*B12+B15))</f>
        <v>48.218334617360796</v>
      </c>
      <c r="K3" s="60">
        <v>0.3</v>
      </c>
      <c r="L3" s="5">
        <f>I3*J3*K3</f>
        <v>14.465500385208237</v>
      </c>
      <c r="M3" s="2" t="str">
        <f t="shared" si="1"/>
        <v>MC</v>
      </c>
      <c r="N3" s="6">
        <f t="shared" si="2"/>
        <v>5.9</v>
      </c>
      <c r="O3" s="7">
        <f t="shared" si="3"/>
        <v>85.346452272728612</v>
      </c>
      <c r="P3" s="13">
        <f t="shared" si="4"/>
        <v>1.0875709588357364E-2</v>
      </c>
    </row>
    <row r="4" spans="1:29" ht="15.75" thickBot="1" x14ac:dyDescent="0.3">
      <c r="A4" s="75" t="s">
        <v>109</v>
      </c>
      <c r="B4" s="14">
        <v>1</v>
      </c>
      <c r="D4" s="2" t="s">
        <v>71</v>
      </c>
      <c r="E4" s="2" t="str">
        <f>STIMA!E4</f>
        <v>A.01.001</v>
      </c>
      <c r="F4" s="3" t="str">
        <f t="shared" si="0"/>
        <v>SCAVO DI SBANCAMENTO IN MATERIE DI QUALSIASI NATURA</v>
      </c>
      <c r="G4" s="2" t="str">
        <f>STIMA!G4</f>
        <v>MISURA</v>
      </c>
      <c r="H4" s="2" t="str">
        <f>STIMA!H4</f>
        <v>BONIFICHE</v>
      </c>
      <c r="I4" s="4">
        <f>$B$7</f>
        <v>1</v>
      </c>
      <c r="J4" s="5">
        <f>J3</f>
        <v>48.218334617360796</v>
      </c>
      <c r="K4" s="5">
        <f>B32</f>
        <v>0.5</v>
      </c>
      <c r="L4" s="5">
        <f>I4*J4*K4</f>
        <v>24.109167308680398</v>
      </c>
      <c r="M4" s="2" t="str">
        <f t="shared" si="1"/>
        <v>MC</v>
      </c>
      <c r="N4" s="6">
        <f t="shared" si="2"/>
        <v>3.65</v>
      </c>
      <c r="O4" s="7">
        <f t="shared" si="3"/>
        <v>87.99846067668345</v>
      </c>
      <c r="P4" s="13">
        <f t="shared" si="4"/>
        <v>1.1213655366526659E-2</v>
      </c>
    </row>
    <row r="5" spans="1:29" ht="15.75" thickBot="1" x14ac:dyDescent="0.3">
      <c r="A5" s="17" t="s">
        <v>90</v>
      </c>
      <c r="B5" s="18" t="str">
        <f>STIMA!$B$5</f>
        <v>B.1</v>
      </c>
      <c r="D5" s="2" t="s">
        <v>72</v>
      </c>
      <c r="E5" s="2" t="str">
        <f>STIMA!E5</f>
        <v>A.02.003</v>
      </c>
      <c r="F5" s="3" t="str">
        <f t="shared" si="0"/>
        <v>FORNITURA MATERIALI PER RILEVATI DA CAVE CON DISTANZA &lt; 5 KM</v>
      </c>
      <c r="G5" s="2" t="str">
        <f>STIMA!G5</f>
        <v>MISURA</v>
      </c>
      <c r="H5" s="2" t="str">
        <f>STIMA!H5</f>
        <v>BONIFICHE</v>
      </c>
      <c r="I5" s="4">
        <f>$B$7</f>
        <v>1</v>
      </c>
      <c r="J5" s="5">
        <f>J4</f>
        <v>48.218334617360796</v>
      </c>
      <c r="K5" s="5">
        <f>K4</f>
        <v>0.5</v>
      </c>
      <c r="L5" s="5">
        <f>I5*J5*K5</f>
        <v>24.109167308680398</v>
      </c>
      <c r="M5" s="2" t="str">
        <f t="shared" si="1"/>
        <v>MC</v>
      </c>
      <c r="N5" s="6">
        <f t="shared" si="2"/>
        <v>15.83</v>
      </c>
      <c r="O5" s="7">
        <f t="shared" si="3"/>
        <v>381.64811849641069</v>
      </c>
      <c r="P5" s="13">
        <f t="shared" si="4"/>
        <v>4.8633469712908772E-2</v>
      </c>
    </row>
    <row r="6" spans="1:29" ht="15.75" thickBot="1" x14ac:dyDescent="0.3">
      <c r="A6" s="75" t="s">
        <v>97</v>
      </c>
      <c r="B6" s="19">
        <f>VLOOKUP($B$5,GEOMETRIA,HLOOKUP($A6,CNR!$A$1:$AX$2,2,FALSE),FALSE)</f>
        <v>19.5</v>
      </c>
      <c r="D6" s="2" t="s">
        <v>73</v>
      </c>
      <c r="E6" s="2" t="str">
        <f>STIMA!E6</f>
        <v>A.02.007.a</v>
      </c>
      <c r="F6" s="3" t="str">
        <f t="shared" si="0"/>
        <v>- Appartenenti ai gruppi A1, A2-4, A2-5, A3</v>
      </c>
      <c r="G6" s="2" t="str">
        <f>STIMA!G6</f>
        <v>MISURA</v>
      </c>
      <c r="H6" s="2" t="str">
        <f>STIMA!H6</f>
        <v>BONIFICHE</v>
      </c>
      <c r="I6" s="4">
        <f>$B$7</f>
        <v>1</v>
      </c>
      <c r="J6" s="5">
        <f>J5</f>
        <v>48.218334617360796</v>
      </c>
      <c r="K6" s="5">
        <f>K5</f>
        <v>0.5</v>
      </c>
      <c r="L6" s="5">
        <f>I6*J6*K6</f>
        <v>24.109167308680398</v>
      </c>
      <c r="M6" s="2" t="str">
        <f t="shared" si="1"/>
        <v>MC</v>
      </c>
      <c r="N6" s="6">
        <f t="shared" si="2"/>
        <v>1.7</v>
      </c>
      <c r="O6" s="7">
        <f t="shared" si="3"/>
        <v>40.985584424756674</v>
      </c>
      <c r="P6" s="13">
        <f t="shared" si="4"/>
        <v>5.2227983898891295E-3</v>
      </c>
    </row>
    <row r="7" spans="1:29" ht="15.75" thickBot="1" x14ac:dyDescent="0.3">
      <c r="A7" s="75" t="s">
        <v>116</v>
      </c>
      <c r="B7" s="21">
        <f>IF(B13=0,B4,(B13/2-B6/2)*6.28+B14*B13/2*0.75)</f>
        <v>1</v>
      </c>
      <c r="D7" s="2" t="s">
        <v>79</v>
      </c>
      <c r="E7" s="2" t="str">
        <f>STIMA!E7</f>
        <v>A.02.002.a</v>
      </c>
      <c r="F7" s="3" t="str">
        <f t="shared" si="0"/>
        <v>- Su terreni appartenenti ai gruppi A.1, A.2-4, A.2-5, A.3</v>
      </c>
      <c r="G7" s="2" t="str">
        <f>STIMA!G7</f>
        <v>CORPO</v>
      </c>
      <c r="H7" s="2" t="str">
        <f>STIMA!H7</f>
        <v xml:space="preserve">MOVIMENTI DI MATERIE </v>
      </c>
      <c r="I7" s="4">
        <f>$B$7</f>
        <v>1</v>
      </c>
      <c r="J7" s="5">
        <f>J2</f>
        <v>48.218334617360796</v>
      </c>
      <c r="K7" s="20"/>
      <c r="L7" s="5">
        <f>I7*J7</f>
        <v>48.218334617360796</v>
      </c>
      <c r="M7" s="2" t="str">
        <f t="shared" si="1"/>
        <v>MQ</v>
      </c>
      <c r="N7" s="6">
        <f t="shared" si="2"/>
        <v>0.43</v>
      </c>
      <c r="O7" s="7">
        <f t="shared" si="3"/>
        <v>20.733883885465143</v>
      </c>
      <c r="P7" s="13">
        <f t="shared" si="4"/>
        <v>2.6421215384145008E-3</v>
      </c>
    </row>
    <row r="8" spans="1:29" x14ac:dyDescent="0.25">
      <c r="A8" s="23" t="s">
        <v>96</v>
      </c>
      <c r="B8" s="24">
        <f>VLOOKUP($B$5,GEOMETRIA,HLOOKUP($A8,CNR!$A$1:$AX$2,2,FALSE),FALSE)</f>
        <v>2</v>
      </c>
      <c r="D8" s="2" t="s">
        <v>78</v>
      </c>
      <c r="E8" s="2" t="str">
        <f>STIMA!E8</f>
        <v>A.02.002.b</v>
      </c>
      <c r="F8" s="3" t="str">
        <f t="shared" si="0"/>
        <v>- Su terreni appartenenti ai gruppi A.4, A.2-6, A.2-7, A.5</v>
      </c>
      <c r="G8" s="2" t="str">
        <f>STIMA!G8</f>
        <v>CORPO</v>
      </c>
      <c r="H8" s="2" t="str">
        <f>STIMA!H8</f>
        <v xml:space="preserve">MOVIMENTI DI MATERIE </v>
      </c>
      <c r="I8" s="4">
        <f>$B$7</f>
        <v>1</v>
      </c>
      <c r="J8" s="5">
        <f>IF(B47&gt;0,B6,IF(B3&gt;0,0,B6+2*B10+2*B12+B15))</f>
        <v>0</v>
      </c>
      <c r="K8" s="22"/>
      <c r="L8" s="5">
        <f>I8*J8</f>
        <v>0</v>
      </c>
      <c r="M8" s="2" t="str">
        <f t="shared" si="1"/>
        <v>MQ</v>
      </c>
      <c r="N8" s="6">
        <f t="shared" si="2"/>
        <v>0.87</v>
      </c>
      <c r="O8" s="7">
        <f t="shared" si="3"/>
        <v>0</v>
      </c>
      <c r="P8" s="13">
        <f t="shared" si="4"/>
        <v>0</v>
      </c>
    </row>
    <row r="9" spans="1:29" x14ac:dyDescent="0.25">
      <c r="A9" s="26" t="s">
        <v>89</v>
      </c>
      <c r="B9" s="27">
        <f>VLOOKUP($B$5,GEOMETRIA,HLOOKUP($A9,CNR!$A$1:$AX$2,2,FALSE),FALSE)</f>
        <v>2.5</v>
      </c>
      <c r="D9" s="2" t="s">
        <v>58</v>
      </c>
      <c r="E9" s="2" t="str">
        <f>STIMA!E9</f>
        <v>E.01.031.b</v>
      </c>
      <c r="F9" s="3" t="str">
        <f t="shared" si="0"/>
        <v>- Resistenza a trazione(*) UNI EN ISO 10319 (kN/m)&gt;35 (kN/m)</v>
      </c>
      <c r="G9" s="2" t="str">
        <f>STIMA!G9</f>
        <v>CORPO</v>
      </c>
      <c r="H9" s="2" t="str">
        <f>STIMA!H9</f>
        <v xml:space="preserve">MOVIMENTI DI MATERIE </v>
      </c>
      <c r="I9" s="4">
        <f>IF(B33=1,$B$7,0)</f>
        <v>1</v>
      </c>
      <c r="J9" s="25">
        <f>IF(B3&gt;0,(B6+2*B10+((B3+B11)*B16-B30/COS(ATAN(B16)))*2+(IF(B3&gt;B19,2*B18,0))+2*(B31+B32+0.5))+2*B12+B15,B6+2*B10+2*B12+B15+2*(B31+B32+0.5))</f>
        <v>50.818334617360797</v>
      </c>
      <c r="K9" s="12"/>
      <c r="L9" s="5">
        <f>I9*J9</f>
        <v>50.818334617360797</v>
      </c>
      <c r="M9" s="2" t="str">
        <f t="shared" si="1"/>
        <v>MQ</v>
      </c>
      <c r="N9" s="6">
        <f t="shared" si="2"/>
        <v>1.63</v>
      </c>
      <c r="O9" s="7">
        <f t="shared" si="3"/>
        <v>82.833885426298096</v>
      </c>
      <c r="P9" s="13">
        <f t="shared" si="4"/>
        <v>1.0555532866121835E-2</v>
      </c>
    </row>
    <row r="10" spans="1:29" x14ac:dyDescent="0.25">
      <c r="A10" s="15" t="s">
        <v>44</v>
      </c>
      <c r="B10" s="27">
        <f>VLOOKUP($B$5,GEOMETRIA,HLOOKUP($A10,CNR!$A$1:$AX$2,2,FALSE),FALSE)</f>
        <v>1.25</v>
      </c>
      <c r="D10" s="2" t="s">
        <v>68</v>
      </c>
      <c r="E10" s="2"/>
      <c r="F10" s="29" t="str">
        <f t="shared" si="0"/>
        <v/>
      </c>
      <c r="G10" s="2"/>
      <c r="H10" s="2"/>
      <c r="I10" s="4">
        <f>$B$7</f>
        <v>1</v>
      </c>
      <c r="J10" s="5">
        <f>IF(B47&gt;0,B6+B10,IF(B3&gt;0,(B6+2*B10+2*B12+B15+B9+((B29+B11+(B3-B29-(IF((B3-B29)&gt;B19,B19,0)))/2)*B16-B30/COS(ATAN(B16)))*2),0))</f>
        <v>27.723334617360802</v>
      </c>
      <c r="K10" s="5">
        <f>IF(B3&gt;0,(IF(B3-B29&gt;B19,B3-B29-B19,B3-B29)),0)</f>
        <v>1.33</v>
      </c>
      <c r="L10" s="5">
        <f>I10*J10*K10</f>
        <v>36.872035041089866</v>
      </c>
      <c r="M10" s="28" t="str">
        <f t="shared" si="1"/>
        <v/>
      </c>
      <c r="N10" s="32" t="str">
        <f t="shared" si="2"/>
        <v/>
      </c>
      <c r="O10" s="33"/>
      <c r="P10" s="34"/>
    </row>
    <row r="11" spans="1:29" x14ac:dyDescent="0.25">
      <c r="A11" s="15" t="s">
        <v>81</v>
      </c>
      <c r="B11" s="27">
        <f>VLOOKUP($B$5,GEOMETRIA,HLOOKUP($A11,CNR!$A$1:$AX$2,2,FALSE),FALSE)</f>
        <v>0.1</v>
      </c>
      <c r="D11" s="2" t="s">
        <v>68</v>
      </c>
      <c r="E11" s="2"/>
      <c r="F11" s="36" t="str">
        <f>IF(E11="","",VLOOKUP(E11,EPU,2,FALSE))</f>
        <v/>
      </c>
      <c r="G11" s="2"/>
      <c r="H11" s="2"/>
      <c r="I11" s="4">
        <f>$B$7</f>
        <v>1</v>
      </c>
      <c r="J11" s="25">
        <f>IF(B47&gt;0,B6+B10+B18,IF(B3-B29&gt;B19,(B6+2*B10+2*B12+B15+B9+2*B18+((B3+B11-B19/2)*B16-B30/COS(ATAN(B16)))*2),0))</f>
        <v>43.218334617360803</v>
      </c>
      <c r="K11" s="5">
        <f>IF(B3-B29&gt;B19,B19,0)</f>
        <v>5</v>
      </c>
      <c r="L11" s="5">
        <f>I11*J11*K11</f>
        <v>216.09167308680401</v>
      </c>
      <c r="M11" s="35" t="str">
        <f>IF(E11="","",VLOOKUP(E11,EPU,3,FALSE))</f>
        <v/>
      </c>
      <c r="N11" s="39" t="str">
        <f>IF(E11="","",VLOOKUP(E11,EPU,4,FALSE))</f>
        <v/>
      </c>
      <c r="O11" s="40"/>
      <c r="P11" s="41"/>
    </row>
    <row r="12" spans="1:29" x14ac:dyDescent="0.25">
      <c r="A12" s="26" t="s">
        <v>94</v>
      </c>
      <c r="B12" s="27">
        <f>VLOOKUP($B$5,GEOMETRIA,HLOOKUP($A12,CNR!$A$1:$AX$2,2,FALSE),FALSE)</f>
        <v>0</v>
      </c>
      <c r="D12" s="2" t="s">
        <v>68</v>
      </c>
      <c r="E12" s="2" t="str">
        <f>STIMA!E12</f>
        <v>A.02.003</v>
      </c>
      <c r="F12" s="3" t="str">
        <f>IF(E12="","",VLOOKUP(E12,EPU,2,FALSE))</f>
        <v>FORNITURA MATERIALI PER RILEVATI DA CAVE CON DISTANZA &lt; 5 KM</v>
      </c>
      <c r="G12" s="2" t="str">
        <f>STIMA!G12</f>
        <v>CORPO</v>
      </c>
      <c r="H12" s="2" t="str">
        <f>STIMA!H12</f>
        <v xml:space="preserve">MOVIMENTI DI MATERIE </v>
      </c>
      <c r="I12" s="42" t="s">
        <v>85</v>
      </c>
      <c r="J12" s="43"/>
      <c r="K12" s="44"/>
      <c r="L12" s="5">
        <f>L10+L11</f>
        <v>252.96370812789388</v>
      </c>
      <c r="M12" s="2" t="str">
        <f>IF(E12="","",VLOOKUP(E12,EPU,3,FALSE))</f>
        <v>MC</v>
      </c>
      <c r="N12" s="6">
        <f>IF(E12="","",VLOOKUP(E12,EPU,4,FALSE))</f>
        <v>15.83</v>
      </c>
      <c r="O12" s="7">
        <f>L12*N12</f>
        <v>4004.4154996645602</v>
      </c>
      <c r="P12" s="13">
        <f>O12/$O$61</f>
        <v>0.51028319145943968</v>
      </c>
    </row>
    <row r="13" spans="1:29" x14ac:dyDescent="0.25">
      <c r="A13" s="23" t="s">
        <v>104</v>
      </c>
      <c r="B13" s="27">
        <f>VLOOKUP($B$5,GEOMETRIA,HLOOKUP($A13,CNR!$A$1:$AX$2,2,FALSE),FALSE)</f>
        <v>0</v>
      </c>
      <c r="D13" s="2" t="s">
        <v>67</v>
      </c>
      <c r="E13" s="2" t="str">
        <f>STIMA!E13</f>
        <v>A.02.007.d</v>
      </c>
      <c r="F13" s="3" t="str">
        <f t="shared" si="0"/>
        <v>- Compresa configurazione delle scarpate e profilatura dei cigli</v>
      </c>
      <c r="G13" s="2" t="str">
        <f>STIMA!G13</f>
        <v>CORPO</v>
      </c>
      <c r="H13" s="2" t="str">
        <f>STIMA!H13</f>
        <v xml:space="preserve">MOVIMENTI DI MATERIE </v>
      </c>
      <c r="I13" s="45" t="s">
        <v>85</v>
      </c>
      <c r="J13" s="46"/>
      <c r="K13" s="47"/>
      <c r="L13" s="5">
        <f>L12</f>
        <v>252.96370812789388</v>
      </c>
      <c r="M13" s="2" t="str">
        <f t="shared" si="1"/>
        <v>MC</v>
      </c>
      <c r="N13" s="6">
        <f t="shared" si="2"/>
        <v>0.87</v>
      </c>
      <c r="O13" s="7">
        <f>L13*N13</f>
        <v>220.07842607126767</v>
      </c>
      <c r="P13" s="13">
        <f>O13/$O$61</f>
        <v>2.8044622651276847E-2</v>
      </c>
    </row>
    <row r="14" spans="1:29" x14ac:dyDescent="0.25">
      <c r="A14" s="23" t="s">
        <v>105</v>
      </c>
      <c r="B14" s="27">
        <f>VLOOKUP($B$5,GEOMETRIA,HLOOKUP($A14,CNR!$A$1:$AX$2,2,FALSE),FALSE)</f>
        <v>0</v>
      </c>
      <c r="D14" s="2" t="s">
        <v>60</v>
      </c>
      <c r="E14" s="2" t="str">
        <f>STIMA!E14</f>
        <v>A.01.004</v>
      </c>
      <c r="F14" s="3" t="str">
        <f>IF(E14="","",VLOOKUP(E14,EPU,2,FALSE))</f>
        <v>SCAVO A SEZIONE RISTRETTA PER TRINCEE E BONIFICHE</v>
      </c>
      <c r="G14" s="2" t="str">
        <f>STIMA!G14</f>
        <v>CORPO</v>
      </c>
      <c r="H14" s="2" t="str">
        <f>STIMA!H14</f>
        <v xml:space="preserve">MOVIMENTI DI MATERIE </v>
      </c>
      <c r="I14" s="4">
        <f>$B$7</f>
        <v>1</v>
      </c>
      <c r="J14" s="5">
        <f>2*(B21+B21)</f>
        <v>4</v>
      </c>
      <c r="K14" s="5">
        <f>B21</f>
        <v>1</v>
      </c>
      <c r="L14" s="5">
        <f>I14*J14*K14</f>
        <v>4</v>
      </c>
      <c r="M14" s="2" t="str">
        <f>IF(E14="","",VLOOKUP(E14,EPU,3,FALSE))</f>
        <v>MC</v>
      </c>
      <c r="N14" s="6">
        <f>IF(E14="","",VLOOKUP(E14,EPU,4,FALSE))</f>
        <v>11.13</v>
      </c>
      <c r="O14" s="7">
        <f>L14*N14</f>
        <v>44.52</v>
      </c>
      <c r="P14" s="13">
        <f>O14/$O$61</f>
        <v>5.6731894294378962E-3</v>
      </c>
    </row>
    <row r="15" spans="1:29" x14ac:dyDescent="0.25">
      <c r="A15" s="26" t="s">
        <v>95</v>
      </c>
      <c r="B15" s="27">
        <f>VLOOKUP($B$5,GEOMETRIA,HLOOKUP($A15,CNR!$A$1:$AX$2,2,FALSE),FALSE)</f>
        <v>0</v>
      </c>
      <c r="D15" s="2" t="s">
        <v>64</v>
      </c>
      <c r="E15" s="2"/>
      <c r="F15" s="29"/>
      <c r="G15" s="2"/>
      <c r="H15" s="2"/>
      <c r="I15" s="4">
        <f>$B$7</f>
        <v>1</v>
      </c>
      <c r="J15" s="5">
        <f>IF(B47&gt;0,B6+B10,IF(B3+B29&lt;0,(B6+2*B10+2*B12+B15+B9+K15*B17),0))</f>
        <v>0</v>
      </c>
      <c r="K15" s="5">
        <f>IF(B3&lt;0,(IF(B29-B3&gt;B19,-B3+B29-B19,-B3+B29)),0)</f>
        <v>0</v>
      </c>
      <c r="L15" s="5">
        <f>I15*J15*K15</f>
        <v>0</v>
      </c>
      <c r="M15" s="28" t="str">
        <f>IF(E15="","",VLOOKUP(E15,EPU,3,FALSE))</f>
        <v/>
      </c>
      <c r="N15" s="32" t="str">
        <f>IF(E15="","",VLOOKUP(E15,EPU,4,FALSE))</f>
        <v/>
      </c>
      <c r="O15" s="33"/>
      <c r="P15" s="34"/>
    </row>
    <row r="16" spans="1:29" x14ac:dyDescent="0.25">
      <c r="A16" s="15" t="s">
        <v>45</v>
      </c>
      <c r="B16" s="27">
        <f>VLOOKUP($B$5,GEOMETRIA,HLOOKUP($A16,CNR!$A$1:$AX$2,2,FALSE),FALSE)</f>
        <v>1.5</v>
      </c>
      <c r="D16" s="2" t="s">
        <v>64</v>
      </c>
      <c r="E16" s="2"/>
      <c r="F16" s="36"/>
      <c r="G16" s="2"/>
      <c r="H16" s="2"/>
      <c r="I16" s="4">
        <f>$B$7</f>
        <v>1</v>
      </c>
      <c r="J16" s="5">
        <f>IF(B47&gt;0,B6+B10+B18,IF(K16&gt;0,(B6+2*B10+2*B12+B15+B9+2*K15*B17+K16*B17)+2*B18,0))</f>
        <v>0</v>
      </c>
      <c r="K16" s="5">
        <f>IF(B3&lt;0,(IF(B29-B3&gt;B19,B19,0)),0)</f>
        <v>0</v>
      </c>
      <c r="L16" s="5">
        <f>I16*J16*K16</f>
        <v>0</v>
      </c>
      <c r="M16" s="35" t="str">
        <f>IF(E16="","",VLOOKUP(E16,EPU,3,FALSE))</f>
        <v/>
      </c>
      <c r="N16" s="39" t="str">
        <f>IF(E16="","",VLOOKUP(E16,EPU,4,FALSE))</f>
        <v/>
      </c>
      <c r="O16" s="40"/>
      <c r="P16" s="41"/>
    </row>
    <row r="17" spans="1:16" x14ac:dyDescent="0.25">
      <c r="A17" s="15" t="s">
        <v>46</v>
      </c>
      <c r="B17" s="27">
        <f>VLOOKUP($B$5,GEOMETRIA,HLOOKUP($A17,CNR!$A$1:$AX$2,2,FALSE),FALSE)</f>
        <v>1</v>
      </c>
      <c r="D17" s="2" t="s">
        <v>64</v>
      </c>
      <c r="E17" s="2" t="str">
        <f>STIMA!E17</f>
        <v>A.01.001</v>
      </c>
      <c r="F17" s="3" t="str">
        <f>IF(E17="","",VLOOKUP(E17,EPU,2,FALSE))</f>
        <v>SCAVO DI SBANCAMENTO IN MATERIE DI QUALSIASI NATURA</v>
      </c>
      <c r="G17" s="2" t="str">
        <f>STIMA!G17</f>
        <v>CORPO</v>
      </c>
      <c r="H17" s="2" t="str">
        <f>STIMA!H17</f>
        <v xml:space="preserve">MOVIMENTI DI MATERIE </v>
      </c>
      <c r="I17" s="48" t="s">
        <v>85</v>
      </c>
      <c r="J17" s="49"/>
      <c r="K17" s="50"/>
      <c r="L17" s="5">
        <f>L15+L16</f>
        <v>0</v>
      </c>
      <c r="M17" s="2" t="str">
        <f>IF(E17="","",VLOOKUP(E17,EPU,3,FALSE))</f>
        <v>MC</v>
      </c>
      <c r="N17" s="6">
        <f>IF(E17="","",VLOOKUP(E17,EPU,4,FALSE))</f>
        <v>3.65</v>
      </c>
      <c r="O17" s="7">
        <f t="shared" ref="O17:O35" si="5">L17*N17</f>
        <v>0</v>
      </c>
      <c r="P17" s="13">
        <f t="shared" ref="P17:P52" si="6">O17/$O$61</f>
        <v>0</v>
      </c>
    </row>
    <row r="18" spans="1:16" x14ac:dyDescent="0.25">
      <c r="A18" s="23" t="s">
        <v>84</v>
      </c>
      <c r="B18" s="27">
        <f>VLOOKUP($B$5,GEOMETRIA,HLOOKUP($A18,CNR!$A$1:$AX$2,2,FALSE),FALSE)</f>
        <v>3</v>
      </c>
      <c r="D18" s="2" t="s">
        <v>50</v>
      </c>
      <c r="E18" s="2" t="str">
        <f>STIMA!E18</f>
        <v>D.01.001</v>
      </c>
      <c r="F18" s="3" t="str">
        <f t="shared" si="0"/>
        <v>FONDAZIONE STRADALE IN MISTO GRANULARE STABILIZZATO</v>
      </c>
      <c r="G18" s="2" t="str">
        <f>STIMA!G18</f>
        <v>CORPO</v>
      </c>
      <c r="H18" s="2" t="str">
        <f>STIMA!H18</f>
        <v>SOVRASTRUTTURA</v>
      </c>
      <c r="I18" s="4">
        <f t="shared" ref="I18:I25" si="7">$B$7</f>
        <v>1</v>
      </c>
      <c r="J18" s="5">
        <f>IF(B47&gt;0,B6+B48,B6+2*B12+B15+B8*(2*(MAX(B27,B28))+2*B26+2*B25+2*B24+B23))</f>
        <v>21.58</v>
      </c>
      <c r="K18" s="5">
        <f>B23</f>
        <v>0.3</v>
      </c>
      <c r="L18" s="5">
        <f t="shared" ref="L18:L22" si="8">I18*J18*K18</f>
        <v>6.4739999999999993</v>
      </c>
      <c r="M18" s="2" t="str">
        <f t="shared" si="1"/>
        <v>MC</v>
      </c>
      <c r="N18" s="6">
        <f t="shared" si="2"/>
        <v>31.05</v>
      </c>
      <c r="O18" s="7">
        <f t="shared" si="5"/>
        <v>201.01769999999999</v>
      </c>
      <c r="P18" s="13">
        <f t="shared" si="6"/>
        <v>2.5615711832208402E-2</v>
      </c>
    </row>
    <row r="19" spans="1:16" x14ac:dyDescent="0.25">
      <c r="A19" s="23" t="s">
        <v>83</v>
      </c>
      <c r="B19" s="27">
        <f>VLOOKUP($B$5,GEOMETRIA,HLOOKUP($A19,CNR!$A$1:$AX$2,2,FALSE),FALSE)</f>
        <v>5</v>
      </c>
      <c r="D19" s="2" t="s">
        <v>51</v>
      </c>
      <c r="E19" s="2" t="str">
        <f>STIMA!E19</f>
        <v>D.01.003</v>
      </c>
      <c r="F19" s="3" t="str">
        <f t="shared" si="0"/>
        <v>FONDAZIONE STRADALE IN MISTO CEMENTATO</v>
      </c>
      <c r="G19" s="2" t="str">
        <f>STIMA!G19</f>
        <v>CORPO</v>
      </c>
      <c r="H19" s="2" t="str">
        <f>STIMA!H19</f>
        <v>SOVRASTRUTTURA</v>
      </c>
      <c r="I19" s="4">
        <f t="shared" si="7"/>
        <v>1</v>
      </c>
      <c r="J19" s="5">
        <f>IF(B47&gt;0,B6+B48,B6+B8*(2*(MAX(B27,B28))+2*B26+2*B25+B24))</f>
        <v>20.68</v>
      </c>
      <c r="K19" s="5">
        <f>B24</f>
        <v>0.15</v>
      </c>
      <c r="L19" s="5">
        <f t="shared" si="8"/>
        <v>3.1019999999999999</v>
      </c>
      <c r="M19" s="2" t="str">
        <f t="shared" si="1"/>
        <v>MC</v>
      </c>
      <c r="N19" s="6">
        <f t="shared" si="2"/>
        <v>47.63</v>
      </c>
      <c r="O19" s="7">
        <f t="shared" si="5"/>
        <v>147.74825999999999</v>
      </c>
      <c r="P19" s="13">
        <f t="shared" si="6"/>
        <v>1.8827580117920975E-2</v>
      </c>
    </row>
    <row r="20" spans="1:16" x14ac:dyDescent="0.25">
      <c r="A20" s="15" t="s">
        <v>47</v>
      </c>
      <c r="B20" s="27">
        <f>VLOOKUP($B$5,GEOMETRIA,HLOOKUP($A20,CNR!$A$1:$AX$2,2,FALSE),FALSE)</f>
        <v>1</v>
      </c>
      <c r="D20" s="2" t="s">
        <v>52</v>
      </c>
      <c r="E20" s="2" t="str">
        <f>STIMA!E20</f>
        <v>D.01.005.c</v>
      </c>
      <c r="F20" s="3" t="str">
        <f t="shared" si="0"/>
        <v>- Con bitume modificato soft per metro cubo reso e per uno spessore superiore a cm 10</v>
      </c>
      <c r="G20" s="2" t="str">
        <f>STIMA!G20</f>
        <v>CORPO</v>
      </c>
      <c r="H20" s="2" t="str">
        <f>STIMA!H20</f>
        <v>SOVRASTRUTTURA</v>
      </c>
      <c r="I20" s="4">
        <f t="shared" si="7"/>
        <v>1</v>
      </c>
      <c r="J20" s="5">
        <f>IF(B47&gt;0,B6+B48,B6+B8*(2*(MAX(B27,B28))+2*B26+B25))</f>
        <v>20.14</v>
      </c>
      <c r="K20" s="5">
        <f>B25</f>
        <v>0.12</v>
      </c>
      <c r="L20" s="5">
        <f t="shared" si="8"/>
        <v>2.4167999999999998</v>
      </c>
      <c r="M20" s="2" t="str">
        <f t="shared" si="1"/>
        <v>MC</v>
      </c>
      <c r="N20" s="6">
        <f t="shared" si="2"/>
        <v>138.33000000000001</v>
      </c>
      <c r="O20" s="7">
        <f t="shared" si="5"/>
        <v>334.315944</v>
      </c>
      <c r="P20" s="13">
        <f t="shared" si="6"/>
        <v>4.2601924519167826E-2</v>
      </c>
    </row>
    <row r="21" spans="1:16" x14ac:dyDescent="0.25">
      <c r="A21" s="15" t="s">
        <v>48</v>
      </c>
      <c r="B21" s="27">
        <f>VLOOKUP($B$5,GEOMETRIA,HLOOKUP($A21,CNR!$A$1:$AX$2,2,FALSE),FALSE)</f>
        <v>1</v>
      </c>
      <c r="D21" s="2" t="s">
        <v>53</v>
      </c>
      <c r="E21" s="2" t="str">
        <f>STIMA!E21</f>
        <v>D.01.017.e</v>
      </c>
      <c r="F21" s="3" t="str">
        <f t="shared" si="0"/>
        <v>- Con bitume modificato soft per metro cubo reso e per spessore superiore a cm 6</v>
      </c>
      <c r="G21" s="2" t="str">
        <f>STIMA!G21</f>
        <v>CORPO</v>
      </c>
      <c r="H21" s="2" t="str">
        <f>STIMA!H21</f>
        <v>SOVRASTRUTTURA</v>
      </c>
      <c r="I21" s="4">
        <f t="shared" si="7"/>
        <v>1</v>
      </c>
      <c r="J21" s="5">
        <f>IF(B47&gt;0,B6+B48,B6+B8*(2*(MAX(B27,B28))+B26))</f>
        <v>19.78</v>
      </c>
      <c r="K21" s="5">
        <f>B26</f>
        <v>0.06</v>
      </c>
      <c r="L21" s="5">
        <f t="shared" si="8"/>
        <v>1.1868000000000001</v>
      </c>
      <c r="M21" s="2" t="str">
        <f t="shared" si="1"/>
        <v>MC</v>
      </c>
      <c r="N21" s="6">
        <f t="shared" si="2"/>
        <v>152.34</v>
      </c>
      <c r="O21" s="7">
        <f t="shared" si="5"/>
        <v>180.79711200000003</v>
      </c>
      <c r="P21" s="13">
        <f t="shared" si="6"/>
        <v>2.3038999655689566E-2</v>
      </c>
    </row>
    <row r="22" spans="1:16" ht="15.75" thickBot="1" x14ac:dyDescent="0.3">
      <c r="A22" s="15" t="s">
        <v>49</v>
      </c>
      <c r="B22" s="27">
        <f>VLOOKUP($B$5,GEOMETRIA,HLOOKUP($A22,CNR!$A$1:$AX$2,2,FALSE),FALSE)</f>
        <v>1</v>
      </c>
      <c r="D22" s="2" t="s">
        <v>54</v>
      </c>
      <c r="E22" s="2" t="str">
        <f>STIMA!E22</f>
        <v>D.01.021.e</v>
      </c>
      <c r="F22" s="3" t="str">
        <f t="shared" si="0"/>
        <v>- Con bitume modificato hard per metro cubo reso e per spessore superiore a cm 3</v>
      </c>
      <c r="G22" s="2" t="str">
        <f>STIMA!G22</f>
        <v>CORPO</v>
      </c>
      <c r="H22" s="2" t="str">
        <f>STIMA!H22</f>
        <v>SOVRASTRUTTURA</v>
      </c>
      <c r="I22" s="4">
        <f t="shared" si="7"/>
        <v>1</v>
      </c>
      <c r="J22" s="5">
        <f>IF(B47&gt;0,B6+B48,B6+B8*B27)</f>
        <v>19.5</v>
      </c>
      <c r="K22" s="5">
        <f>B27</f>
        <v>0</v>
      </c>
      <c r="L22" s="5">
        <f t="shared" si="8"/>
        <v>0</v>
      </c>
      <c r="M22" s="2" t="str">
        <f t="shared" si="1"/>
        <v>MC</v>
      </c>
      <c r="N22" s="6">
        <f t="shared" si="2"/>
        <v>173.44</v>
      </c>
      <c r="O22" s="7">
        <f t="shared" si="5"/>
        <v>0</v>
      </c>
      <c r="P22" s="13">
        <f t="shared" si="6"/>
        <v>0</v>
      </c>
    </row>
    <row r="23" spans="1:16" x14ac:dyDescent="0.25">
      <c r="A23" s="76" t="s">
        <v>50</v>
      </c>
      <c r="B23" s="52">
        <f>VLOOKUP($B$5,GEOMETRIA,HLOOKUP($A23,CNR!$A$1:$AX$2,2,FALSE),FALSE)</f>
        <v>0.3</v>
      </c>
      <c r="D23" s="2" t="s">
        <v>55</v>
      </c>
      <c r="E23" s="2" t="str">
        <f>STIMA!E23</f>
        <v>D.01.036.a</v>
      </c>
      <c r="F23" s="3" t="str">
        <f t="shared" si="0"/>
        <v>- Con bitume modificato hard per uno spessore di cm 4</v>
      </c>
      <c r="G23" s="2" t="str">
        <f>STIMA!G23</f>
        <v>CORPO</v>
      </c>
      <c r="H23" s="2" t="str">
        <f>STIMA!H23</f>
        <v>SOVRASTRUTTURA</v>
      </c>
      <c r="I23" s="4">
        <f t="shared" si="7"/>
        <v>1</v>
      </c>
      <c r="J23" s="5">
        <f>IF(B47&gt;0,B6+B48,B6+B8*B28)</f>
        <v>19.579999999999998</v>
      </c>
      <c r="K23" s="12"/>
      <c r="L23" s="5">
        <f>IF(B28&gt;0,I23*J23,0)</f>
        <v>19.579999999999998</v>
      </c>
      <c r="M23" s="2" t="str">
        <f t="shared" si="1"/>
        <v>MQ</v>
      </c>
      <c r="N23" s="6">
        <f t="shared" si="2"/>
        <v>9.7799999999999994</v>
      </c>
      <c r="O23" s="7">
        <f t="shared" si="5"/>
        <v>191.49239999999998</v>
      </c>
      <c r="P23" s="13">
        <f t="shared" si="6"/>
        <v>2.4401901605967953E-2</v>
      </c>
    </row>
    <row r="24" spans="1:16" x14ac:dyDescent="0.25">
      <c r="A24" s="77" t="s">
        <v>51</v>
      </c>
      <c r="B24" s="54">
        <f>VLOOKUP($B$5,GEOMETRIA,HLOOKUP($A24,CNR!$A$1:$AX$2,2,FALSE),FALSE)</f>
        <v>0.15</v>
      </c>
      <c r="D24" s="2" t="s">
        <v>59</v>
      </c>
      <c r="E24" s="2" t="str">
        <f>STIMA!E24</f>
        <v>D.01.043.a</v>
      </c>
      <c r="F24" s="3" t="str">
        <f t="shared" si="0"/>
        <v>- In emulsione bituminosa non modificata</v>
      </c>
      <c r="G24" s="2" t="str">
        <f>STIMA!G24</f>
        <v>CORPO</v>
      </c>
      <c r="H24" s="2" t="str">
        <f>STIMA!H24</f>
        <v>SOVRASTRUTTURA</v>
      </c>
      <c r="I24" s="4">
        <f t="shared" si="7"/>
        <v>1</v>
      </c>
      <c r="J24" s="5">
        <f>J23</f>
        <v>19.579999999999998</v>
      </c>
      <c r="K24" s="12"/>
      <c r="L24" s="5">
        <f>L23</f>
        <v>19.579999999999998</v>
      </c>
      <c r="M24" s="2" t="str">
        <f t="shared" si="1"/>
        <v>MQ</v>
      </c>
      <c r="N24" s="6">
        <f t="shared" si="2"/>
        <v>0.8</v>
      </c>
      <c r="O24" s="7">
        <f t="shared" si="5"/>
        <v>15.664</v>
      </c>
      <c r="P24" s="13">
        <f t="shared" si="6"/>
        <v>1.9960655710403235E-3</v>
      </c>
    </row>
    <row r="25" spans="1:16" x14ac:dyDescent="0.25">
      <c r="A25" s="77" t="s">
        <v>52</v>
      </c>
      <c r="B25" s="54">
        <f>VLOOKUP($B$5,GEOMETRIA,HLOOKUP($A25,CNR!$A$1:$AX$2,2,FALSE),FALSE)</f>
        <v>0.12</v>
      </c>
      <c r="D25" s="55" t="s">
        <v>87</v>
      </c>
      <c r="E25" s="2" t="str">
        <f>STIMA!E25</f>
        <v>A.02.004.b</v>
      </c>
      <c r="F25" s="3" t="str">
        <f t="shared" si="0"/>
        <v>- Dai depositi dell'amministrazione</v>
      </c>
      <c r="G25" s="2" t="str">
        <f>STIMA!G25</f>
        <v>CORPO</v>
      </c>
      <c r="H25" s="2" t="str">
        <f>STIMA!H25</f>
        <v xml:space="preserve">MOVIMENTI DI MATERIE </v>
      </c>
      <c r="I25" s="4">
        <f t="shared" si="7"/>
        <v>1</v>
      </c>
      <c r="J25" s="5">
        <f>IF(B47&gt;0,ABS(B3)/COS(ATAN(B16))+B10,IF(B3&gt;0,(2*(B3-B29)/COS(ATAN(B16))+((B29+B11)*(B10+(B29+B11)*B16/2)-B29*B29/2)*2/B30+B9*B29/B30+(IF(B3&gt;B19,2*B18,0))+IF(B13&gt;0,((3.14*(B13/2-B6-B15)^2*B3)/B7/B30),0)),((K15+B29-B30)+(K16-B30))*2*+B17+B9*B29/B30+IF(B29-B3&gt;B19,2*B18,0)+2*B10/B30))</f>
        <v>42.29130624035372</v>
      </c>
      <c r="K25" s="5">
        <f>B30</f>
        <v>0.3</v>
      </c>
      <c r="L25" s="5">
        <f>I25*J25*K25</f>
        <v>12.687391872106115</v>
      </c>
      <c r="M25" s="2" t="str">
        <f t="shared" si="1"/>
        <v>MC</v>
      </c>
      <c r="N25" s="6">
        <f t="shared" si="2"/>
        <v>4.17</v>
      </c>
      <c r="O25" s="7">
        <f t="shared" si="5"/>
        <v>52.906424106682501</v>
      </c>
      <c r="P25" s="13">
        <f t="shared" si="6"/>
        <v>6.7418725514687651E-3</v>
      </c>
    </row>
    <row r="26" spans="1:16" x14ac:dyDescent="0.25">
      <c r="A26" s="77" t="s">
        <v>53</v>
      </c>
      <c r="B26" s="54">
        <f>VLOOKUP($B$5,GEOMETRIA,HLOOKUP($A26,CNR!$A$1:$AX$2,2,FALSE),FALSE)</f>
        <v>0.06</v>
      </c>
      <c r="D26" s="2" t="s">
        <v>69</v>
      </c>
      <c r="E26" s="2" t="str">
        <f>STIMA!E26</f>
        <v>A.02.007.d</v>
      </c>
      <c r="F26" s="3" t="str">
        <f>IF(E26="","",VLOOKUP(E26,EPU,2,FALSE))</f>
        <v>- Compresa configurazione delle scarpate e profilatura dei cigli</v>
      </c>
      <c r="G26" s="2" t="str">
        <f>STIMA!G26</f>
        <v>CORPO</v>
      </c>
      <c r="H26" s="2" t="str">
        <f>STIMA!H26</f>
        <v xml:space="preserve">MOVIMENTI DI MATERIE </v>
      </c>
      <c r="I26" s="48" t="s">
        <v>85</v>
      </c>
      <c r="J26" s="49"/>
      <c r="K26" s="50"/>
      <c r="L26" s="5">
        <f>L25</f>
        <v>12.687391872106115</v>
      </c>
      <c r="M26" s="2" t="str">
        <f t="shared" si="1"/>
        <v>MC</v>
      </c>
      <c r="N26" s="6">
        <f t="shared" si="2"/>
        <v>0.87</v>
      </c>
      <c r="O26" s="7">
        <f t="shared" si="5"/>
        <v>11.03803092873232</v>
      </c>
      <c r="P26" s="13">
        <f t="shared" si="6"/>
        <v>1.4065777265654259E-3</v>
      </c>
    </row>
    <row r="27" spans="1:16" x14ac:dyDescent="0.25">
      <c r="A27" s="77" t="s">
        <v>54</v>
      </c>
      <c r="B27" s="54">
        <f>VLOOKUP($B$5,GEOMETRIA,HLOOKUP($A27,CNR!$A$1:$AX$2,2,FALSE),FALSE)</f>
        <v>0</v>
      </c>
      <c r="D27" s="55" t="s">
        <v>91</v>
      </c>
      <c r="E27" s="2" t="str">
        <f>STIMA!E27</f>
        <v>F.01.019.1.a</v>
      </c>
      <c r="F27" s="3" t="str">
        <f>IF(E27="","",VLOOKUP(E27,EPU,2,FALSE))</f>
        <v>- Con miscuglio di semi di prato</v>
      </c>
      <c r="G27" s="2" t="str">
        <f>STIMA!G27</f>
        <v>CORPO</v>
      </c>
      <c r="H27" s="2" t="str">
        <f>STIMA!H27</f>
        <v xml:space="preserve">MOVIMENTI DI MATERIE </v>
      </c>
      <c r="I27" s="4">
        <f>$B$7</f>
        <v>1</v>
      </c>
      <c r="J27" s="5">
        <f>IF(B47&gt;0,ABS(B3)/COS(ATAN(B16))+B10,IF(B3&gt;0,(2*(B3-B29)/COS(ATAN(B16))+((B29+B11)*(B10+(B29+B11)*B16/2)-B29*B29/2)*2/B30+B9*B29/B30+(IF(B3&gt;B19,2*B18,0))),((K15+B29-B30)+(K16-B30))*2*+B17+B9*B29/B30+IF(B29-B3&gt;B19,2*B18,0)+2*B10/B30))</f>
        <v>42.29130624035372</v>
      </c>
      <c r="K27" s="20"/>
      <c r="L27" s="5">
        <f t="shared" ref="L27:L34" si="9">I27*J27</f>
        <v>42.29130624035372</v>
      </c>
      <c r="M27" s="2" t="str">
        <f t="shared" si="1"/>
        <v>MQ</v>
      </c>
      <c r="N27" s="6">
        <f t="shared" si="2"/>
        <v>1.26</v>
      </c>
      <c r="O27" s="7">
        <f t="shared" si="5"/>
        <v>53.287045862845687</v>
      </c>
      <c r="P27" s="13">
        <f t="shared" si="6"/>
        <v>6.79037523169516E-3</v>
      </c>
    </row>
    <row r="28" spans="1:16" ht="15.75" thickBot="1" x14ac:dyDescent="0.3">
      <c r="A28" s="77" t="s">
        <v>55</v>
      </c>
      <c r="B28" s="54">
        <f>VLOOKUP($B$5,GEOMETRIA,HLOOKUP($A28,CNR!$A$1:$AX$2,2,FALSE),FALSE)</f>
        <v>0.04</v>
      </c>
      <c r="D28" s="2" t="s">
        <v>61</v>
      </c>
      <c r="E28" s="2" t="str">
        <f>STIMA!E28</f>
        <v>E.05.010.a</v>
      </c>
      <c r="F28" s="3" t="str">
        <f t="shared" si="0"/>
        <v>- Recinzione stradale di sicurezza di H nominale 1.20 m</v>
      </c>
      <c r="G28" s="2" t="str">
        <f>STIMA!G28</f>
        <v>CORPO</v>
      </c>
      <c r="H28" s="2" t="str">
        <f>STIMA!H28</f>
        <v>LAVORI DIVERSI</v>
      </c>
      <c r="I28" s="4">
        <f>IF(B22&gt;0,$B$7,0)</f>
        <v>1</v>
      </c>
      <c r="J28" s="5">
        <v>2</v>
      </c>
      <c r="K28" s="22"/>
      <c r="L28" s="5">
        <f t="shared" si="9"/>
        <v>2</v>
      </c>
      <c r="M28" s="2" t="str">
        <f t="shared" si="1"/>
        <v>ML</v>
      </c>
      <c r="N28" s="6">
        <f t="shared" si="2"/>
        <v>29.86</v>
      </c>
      <c r="O28" s="7">
        <f t="shared" si="5"/>
        <v>59.72</v>
      </c>
      <c r="P28" s="13">
        <f t="shared" si="6"/>
        <v>7.6101274197221732E-3</v>
      </c>
    </row>
    <row r="29" spans="1:16" ht="15.75" thickBot="1" x14ac:dyDescent="0.3">
      <c r="A29" s="78" t="s">
        <v>21</v>
      </c>
      <c r="B29" s="19">
        <f>VLOOKUP($B$5,GEOMETRIA,HLOOKUP($A29,CNR!$A$1:$AX$2,2,FALSE),FALSE)</f>
        <v>0.66999999999999993</v>
      </c>
      <c r="D29" s="55" t="s">
        <v>92</v>
      </c>
      <c r="E29" s="2" t="str">
        <f>STIMA!E29</f>
        <v>G.02.002.a</v>
      </c>
      <c r="F29" s="3" t="str">
        <f t="shared" si="0"/>
        <v>- Bordo laterale</v>
      </c>
      <c r="G29" s="2" t="str">
        <f>STIMA!G29</f>
        <v>CORPO</v>
      </c>
      <c r="H29" s="2" t="str">
        <f>STIMA!H29</f>
        <v xml:space="preserve">BARRIERE DI SICUREZZA </v>
      </c>
      <c r="I29" s="4">
        <f>$B$7+2*B14*(B13/2-B6)</f>
        <v>1</v>
      </c>
      <c r="J29" s="5">
        <f>IF($B$3&lt;1.5,0,B37)</f>
        <v>0</v>
      </c>
      <c r="K29" s="22"/>
      <c r="L29" s="5">
        <f t="shared" si="9"/>
        <v>0</v>
      </c>
      <c r="M29" s="2" t="str">
        <f t="shared" si="1"/>
        <v>ML</v>
      </c>
      <c r="N29" s="6">
        <f t="shared" si="2"/>
        <v>58.29</v>
      </c>
      <c r="O29" s="7">
        <f t="shared" si="5"/>
        <v>0</v>
      </c>
      <c r="P29" s="13">
        <f t="shared" si="6"/>
        <v>0</v>
      </c>
    </row>
    <row r="30" spans="1:16" x14ac:dyDescent="0.25">
      <c r="A30" s="1" t="s">
        <v>86</v>
      </c>
      <c r="B30" s="27">
        <f>VLOOKUP($B$5,GEOMETRIA,HLOOKUP($A30,CNR!$A$1:$AX$2,2,FALSE),FALSE)</f>
        <v>0.3</v>
      </c>
      <c r="D30" s="55" t="s">
        <v>80</v>
      </c>
      <c r="E30" s="2" t="str">
        <f>STIMA!E30</f>
        <v>G.02.003.a</v>
      </c>
      <c r="F30" s="3" t="str">
        <f t="shared" si="0"/>
        <v>- Bordo laterale nastro e paletti o muretto</v>
      </c>
      <c r="G30" s="2" t="str">
        <f>STIMA!G30</f>
        <v>CORPO</v>
      </c>
      <c r="H30" s="2" t="str">
        <f>STIMA!H30</f>
        <v xml:space="preserve">BARRIERE DI SICUREZZA </v>
      </c>
      <c r="I30" s="4">
        <f>$B$7+2*B14*(B13/2-B6)</f>
        <v>1</v>
      </c>
      <c r="J30" s="5">
        <f>IF($B$3&lt;1.5,0,B38)</f>
        <v>0</v>
      </c>
      <c r="K30" s="22"/>
      <c r="L30" s="5">
        <f t="shared" si="9"/>
        <v>0</v>
      </c>
      <c r="M30" s="2" t="str">
        <f t="shared" si="1"/>
        <v>ML</v>
      </c>
      <c r="N30" s="6">
        <f t="shared" si="2"/>
        <v>100.61</v>
      </c>
      <c r="O30" s="7">
        <f t="shared" si="5"/>
        <v>0</v>
      </c>
      <c r="P30" s="13">
        <f t="shared" si="6"/>
        <v>0</v>
      </c>
    </row>
    <row r="31" spans="1:16" x14ac:dyDescent="0.25">
      <c r="A31" s="1" t="s">
        <v>56</v>
      </c>
      <c r="B31" s="27">
        <f>VLOOKUP($B$5,GEOMETRIA,HLOOKUP($A31,CNR!$A$1:$AX$2,2,FALSE),FALSE)</f>
        <v>0.3</v>
      </c>
      <c r="D31" s="55" t="s">
        <v>99</v>
      </c>
      <c r="E31" s="2" t="str">
        <f>STIMA!E31</f>
        <v>G.02.004.a</v>
      </c>
      <c r="F31" s="3" t="str">
        <f t="shared" si="0"/>
        <v>- Bordo laterale nastro e paletti</v>
      </c>
      <c r="G31" s="2" t="str">
        <f>STIMA!G31</f>
        <v>CORPO</v>
      </c>
      <c r="H31" s="2" t="str">
        <f>STIMA!H31</f>
        <v xml:space="preserve">BARRIERE DI SICUREZZA </v>
      </c>
      <c r="I31" s="4">
        <f>$B$7+2*B14*(B13/2-B6)</f>
        <v>1</v>
      </c>
      <c r="J31" s="5">
        <f>IF($B$3&lt;1.5,0,B39)</f>
        <v>2</v>
      </c>
      <c r="K31" s="22"/>
      <c r="L31" s="5">
        <f t="shared" si="9"/>
        <v>2</v>
      </c>
      <c r="M31" s="2" t="str">
        <f t="shared" si="1"/>
        <v>ML</v>
      </c>
      <c r="N31" s="6">
        <f t="shared" si="2"/>
        <v>143.21</v>
      </c>
      <c r="O31" s="7">
        <f t="shared" si="5"/>
        <v>286.42</v>
      </c>
      <c r="P31" s="13">
        <f t="shared" si="6"/>
        <v>3.6498538103764654E-2</v>
      </c>
    </row>
    <row r="32" spans="1:16" x14ac:dyDescent="0.25">
      <c r="A32" s="1" t="s">
        <v>57</v>
      </c>
      <c r="B32" s="27">
        <f>VLOOKUP($B$5,GEOMETRIA,HLOOKUP($A32,CNR!$A$1:$AX$2,2,FALSE),FALSE)</f>
        <v>0.5</v>
      </c>
      <c r="D32" s="55" t="s">
        <v>100</v>
      </c>
      <c r="E32" s="2" t="str">
        <f>STIMA!E32</f>
        <v>G.02.005.b</v>
      </c>
      <c r="F32" s="3" t="str">
        <f t="shared" si="0"/>
        <v>- Bordo ponte nastro e paletti</v>
      </c>
      <c r="G32" s="2" t="str">
        <f>STIMA!G32</f>
        <v>CORPO</v>
      </c>
      <c r="H32" s="2" t="str">
        <f>STIMA!H32</f>
        <v xml:space="preserve">BARRIERE DI SICUREZZA </v>
      </c>
      <c r="I32" s="4">
        <f>$B$7+2*B14*(B13/2-B6)</f>
        <v>1</v>
      </c>
      <c r="J32" s="5">
        <f>IF($B$3&lt;1.5,0,B40)</f>
        <v>0</v>
      </c>
      <c r="K32" s="22"/>
      <c r="L32" s="5">
        <f t="shared" si="9"/>
        <v>0</v>
      </c>
      <c r="M32" s="2" t="str">
        <f t="shared" si="1"/>
        <v>ML</v>
      </c>
      <c r="N32" s="6">
        <f t="shared" si="2"/>
        <v>247.55</v>
      </c>
      <c r="O32" s="7">
        <f t="shared" si="5"/>
        <v>0</v>
      </c>
      <c r="P32" s="13">
        <f t="shared" si="6"/>
        <v>0</v>
      </c>
    </row>
    <row r="33" spans="1:17" x14ac:dyDescent="0.25">
      <c r="A33" s="1" t="s">
        <v>58</v>
      </c>
      <c r="B33" s="27">
        <f>VLOOKUP($B$5,GEOMETRIA,HLOOKUP($A33,CNR!$A$1:$AX$2,2,FALSE),FALSE)</f>
        <v>1</v>
      </c>
      <c r="D33" s="55" t="s">
        <v>101</v>
      </c>
      <c r="E33" s="2" t="str">
        <f>STIMA!E33</f>
        <v>G.02.005.a</v>
      </c>
      <c r="F33" s="3" t="str">
        <f t="shared" si="0"/>
        <v>- Spartitraffico monofilare</v>
      </c>
      <c r="G33" s="2" t="str">
        <f>STIMA!G33</f>
        <v>CORPO</v>
      </c>
      <c r="H33" s="2" t="str">
        <f>STIMA!H33</f>
        <v xml:space="preserve">BARRIERE DI SICUREZZA </v>
      </c>
      <c r="I33" s="4">
        <f>$B$7</f>
        <v>1</v>
      </c>
      <c r="J33" s="5">
        <f t="shared" ref="J33:J38" si="10">B41</f>
        <v>0</v>
      </c>
      <c r="K33" s="22"/>
      <c r="L33" s="5">
        <f t="shared" si="9"/>
        <v>0</v>
      </c>
      <c r="M33" s="2" t="str">
        <f t="shared" si="1"/>
        <v>ML</v>
      </c>
      <c r="N33" s="6">
        <f t="shared" si="2"/>
        <v>184.14</v>
      </c>
      <c r="O33" s="7">
        <f t="shared" si="5"/>
        <v>0</v>
      </c>
      <c r="P33" s="13">
        <f t="shared" si="6"/>
        <v>0</v>
      </c>
    </row>
    <row r="34" spans="1:17" x14ac:dyDescent="0.25">
      <c r="A34" s="1" t="s">
        <v>93</v>
      </c>
      <c r="B34" s="27">
        <f>VLOOKUP($B$5,GEOMETRIA,HLOOKUP($A34,CNR!$A$1:$AX$2,2,FALSE),FALSE)</f>
        <v>1</v>
      </c>
      <c r="D34" s="55" t="s">
        <v>103</v>
      </c>
      <c r="E34" s="2" t="str">
        <f>STIMA!E34</f>
        <v>G.02.015</v>
      </c>
      <c r="F34" s="3" t="str">
        <f t="shared" si="0"/>
        <v>MURETTO DEVIATORE RIGIDO REDIRETTIVO</v>
      </c>
      <c r="G34" s="2" t="str">
        <f>STIMA!G34</f>
        <v>CORPO</v>
      </c>
      <c r="H34" s="2" t="str">
        <f>STIMA!H34</f>
        <v xml:space="preserve">BARRIERE DI SICUREZZA </v>
      </c>
      <c r="I34" s="4">
        <f>$B$7</f>
        <v>1</v>
      </c>
      <c r="J34" s="5">
        <f t="shared" si="10"/>
        <v>1</v>
      </c>
      <c r="K34" s="22"/>
      <c r="L34" s="5">
        <f t="shared" si="9"/>
        <v>1</v>
      </c>
      <c r="M34" s="2" t="str">
        <f t="shared" si="1"/>
        <v>ML</v>
      </c>
      <c r="N34" s="6">
        <f t="shared" si="2"/>
        <v>104.41</v>
      </c>
      <c r="O34" s="7">
        <f t="shared" si="5"/>
        <v>104.41</v>
      </c>
      <c r="P34" s="13">
        <f t="shared" si="6"/>
        <v>1.3304979971419826E-2</v>
      </c>
    </row>
    <row r="35" spans="1:17" x14ac:dyDescent="0.25">
      <c r="A35" s="1" t="s">
        <v>70</v>
      </c>
      <c r="B35" s="27">
        <f>VLOOKUP($B$5,GEOMETRIA,HLOOKUP($A35,CNR!$A$1:$AX$2,2,FALSE),FALSE)</f>
        <v>1</v>
      </c>
      <c r="D35" s="55" t="s">
        <v>111</v>
      </c>
      <c r="E35" s="2" t="str">
        <f>STIMA!E35</f>
        <v>G.01.075</v>
      </c>
      <c r="F35" s="3" t="str">
        <f t="shared" si="0"/>
        <v>FORNITURA E POSA IN OPERA DI PARAPETTO SERIE PESANTE CON TUBI PASSANTI E PANNELLI MODULARI</v>
      </c>
      <c r="G35" s="2">
        <f>STIMA!G35</f>
        <v>0</v>
      </c>
      <c r="H35" s="2" t="str">
        <f>STIMA!H35</f>
        <v>LAVORI DIVERSI</v>
      </c>
      <c r="I35" s="4">
        <f>IF(B3&gt;0,$B$7,0)</f>
        <v>1</v>
      </c>
      <c r="J35" s="5">
        <f t="shared" si="10"/>
        <v>0</v>
      </c>
      <c r="K35" s="22"/>
      <c r="L35" s="5">
        <f>I35*J35</f>
        <v>0</v>
      </c>
      <c r="M35" s="2" t="str">
        <f t="shared" si="1"/>
        <v>ML</v>
      </c>
      <c r="N35" s="6">
        <f t="shared" si="2"/>
        <v>121.81</v>
      </c>
      <c r="O35" s="7">
        <f t="shared" si="5"/>
        <v>0</v>
      </c>
      <c r="P35" s="13">
        <f t="shared" si="6"/>
        <v>0</v>
      </c>
    </row>
    <row r="36" spans="1:17" x14ac:dyDescent="0.25">
      <c r="A36" s="1" t="s">
        <v>82</v>
      </c>
      <c r="B36" s="27">
        <f>VLOOKUP($B$5,GEOMETRIA,HLOOKUP($A36,CNR!$A$1:$AX$2,2,FALSE),FALSE)</f>
        <v>25</v>
      </c>
      <c r="D36" s="55" t="s">
        <v>98</v>
      </c>
      <c r="E36" s="2" t="str">
        <f>STIMA!E36</f>
        <v>H.01.003.a</v>
      </c>
      <c r="F36" s="3" t="str">
        <f t="shared" si="0"/>
        <v>- Per strisce continue e discontinue da centimetri 12</v>
      </c>
      <c r="G36" s="2" t="str">
        <f>STIMA!G36</f>
        <v>CORPO</v>
      </c>
      <c r="H36" s="2" t="str">
        <f>STIMA!H36</f>
        <v xml:space="preserve">SEGNALETICA ORIZZONTALE </v>
      </c>
      <c r="I36" s="4">
        <f>$B$7</f>
        <v>1</v>
      </c>
      <c r="J36" s="5">
        <f t="shared" si="10"/>
        <v>0</v>
      </c>
      <c r="K36" s="22"/>
      <c r="L36" s="5">
        <f>I36*J36</f>
        <v>0</v>
      </c>
      <c r="M36" s="2" t="str">
        <f t="shared" si="1"/>
        <v>ML</v>
      </c>
      <c r="N36" s="6">
        <f t="shared" si="2"/>
        <v>0.5</v>
      </c>
      <c r="O36" s="7">
        <f t="shared" ref="O36:O47" si="11">L36*N36</f>
        <v>0</v>
      </c>
      <c r="P36" s="13">
        <f t="shared" si="6"/>
        <v>0</v>
      </c>
    </row>
    <row r="37" spans="1:17" x14ac:dyDescent="0.25">
      <c r="A37" s="23" t="s">
        <v>92</v>
      </c>
      <c r="B37" s="27">
        <f>VLOOKUP($B$5,GEOMETRIA,HLOOKUP($A37,CNR!$A$1:$AX$2,2,FALSE),FALSE)</f>
        <v>0</v>
      </c>
      <c r="D37" s="2" t="s">
        <v>66</v>
      </c>
      <c r="E37" s="2" t="str">
        <f>STIMA!E37</f>
        <v>H.01.003.b</v>
      </c>
      <c r="F37" s="3" t="str">
        <f t="shared" si="0"/>
        <v>- Per strisce continue e discontinue da centimetri 15</v>
      </c>
      <c r="G37" s="2" t="str">
        <f>STIMA!G37</f>
        <v>CORPO</v>
      </c>
      <c r="H37" s="2" t="str">
        <f>STIMA!H37</f>
        <v xml:space="preserve">SEGNALETICA ORIZZONTALE </v>
      </c>
      <c r="I37" s="4">
        <f>$B$7</f>
        <v>1</v>
      </c>
      <c r="J37" s="5">
        <f t="shared" si="10"/>
        <v>2</v>
      </c>
      <c r="K37" s="22"/>
      <c r="L37" s="5">
        <f>I37*J37</f>
        <v>2</v>
      </c>
      <c r="M37" s="2" t="str">
        <f t="shared" si="1"/>
        <v>ML</v>
      </c>
      <c r="N37" s="6">
        <f t="shared" si="2"/>
        <v>0.55000000000000004</v>
      </c>
      <c r="O37" s="7">
        <f t="shared" si="11"/>
        <v>1.1000000000000001</v>
      </c>
      <c r="P37" s="13">
        <f t="shared" si="6"/>
        <v>1.4017314403373058E-4</v>
      </c>
    </row>
    <row r="38" spans="1:17" x14ac:dyDescent="0.25">
      <c r="A38" s="23" t="s">
        <v>80</v>
      </c>
      <c r="B38" s="27">
        <f>VLOOKUP($B$5,GEOMETRIA,HLOOKUP($A38,CNR!$A$1:$AX$2,2,FALSE),FALSE)</f>
        <v>0</v>
      </c>
      <c r="D38" s="2" t="s">
        <v>65</v>
      </c>
      <c r="E38" s="2" t="str">
        <f>STIMA!E38</f>
        <v>H.01.003.c</v>
      </c>
      <c r="F38" s="3" t="str">
        <f t="shared" si="0"/>
        <v>- Per strisce continue e discontinue da centimetri 25</v>
      </c>
      <c r="G38" s="2" t="str">
        <f>STIMA!G38</f>
        <v>CORPO</v>
      </c>
      <c r="H38" s="2" t="str">
        <f>STIMA!H38</f>
        <v xml:space="preserve">SEGNALETICA ORIZZONTALE </v>
      </c>
      <c r="I38" s="4">
        <f>$B$7</f>
        <v>1</v>
      </c>
      <c r="J38" s="5">
        <f t="shared" si="10"/>
        <v>4</v>
      </c>
      <c r="K38" s="22"/>
      <c r="L38" s="5">
        <f>I38*J38</f>
        <v>4</v>
      </c>
      <c r="M38" s="2" t="str">
        <f t="shared" si="1"/>
        <v>ML</v>
      </c>
      <c r="N38" s="6">
        <f t="shared" si="2"/>
        <v>0.71</v>
      </c>
      <c r="O38" s="7">
        <f t="shared" si="11"/>
        <v>2.84</v>
      </c>
      <c r="P38" s="13">
        <f t="shared" si="6"/>
        <v>3.6190157186890442E-4</v>
      </c>
    </row>
    <row r="39" spans="1:17" x14ac:dyDescent="0.25">
      <c r="A39" s="23" t="s">
        <v>99</v>
      </c>
      <c r="B39" s="27">
        <f>VLOOKUP($B$5,GEOMETRIA,HLOOKUP($A39,CNR!$A$1:$AX$2,2,FALSE),FALSE)</f>
        <v>2</v>
      </c>
      <c r="D39" s="2" t="s">
        <v>62</v>
      </c>
      <c r="E39" s="2" t="str">
        <f>STIMA!E39</f>
        <v>I.02.001.a</v>
      </c>
      <c r="F39" s="3" t="str">
        <f t="shared" si="0"/>
        <v>- Di cm 50X50X20</v>
      </c>
      <c r="G39" s="2" t="str">
        <f>STIMA!G39</f>
        <v>CORPO</v>
      </c>
      <c r="H39" s="2" t="str">
        <f>STIMA!H39</f>
        <v>LAVORI DIVERSI</v>
      </c>
      <c r="I39" s="4">
        <f>$B$7</f>
        <v>1</v>
      </c>
      <c r="J39" s="5">
        <f>IF(AND(B36&gt;0,B3&gt;0),((B3+B11)/COS(ATAN(B16))*2+(IF(B3&gt;B19,2*B18,0))+2*B10+2*B20)/B36,0)</f>
        <v>1.4439765622317731</v>
      </c>
      <c r="K39" s="22"/>
      <c r="L39" s="5">
        <f>I39*J39</f>
        <v>1.4439765622317731</v>
      </c>
      <c r="M39" s="2" t="str">
        <f t="shared" si="1"/>
        <v>ML</v>
      </c>
      <c r="N39" s="6">
        <f t="shared" si="2"/>
        <v>19.73</v>
      </c>
      <c r="O39" s="7">
        <f t="shared" si="11"/>
        <v>28.489657572832883</v>
      </c>
      <c r="P39" s="13">
        <f t="shared" si="6"/>
        <v>3.6304407949348792E-3</v>
      </c>
    </row>
    <row r="40" spans="1:17" x14ac:dyDescent="0.25">
      <c r="A40" s="23" t="s">
        <v>100</v>
      </c>
      <c r="B40" s="27">
        <f>VLOOKUP($B$5,GEOMETRIA,HLOOKUP($A40,CNR!$A$1:$AX$2,2,FALSE),FALSE)</f>
        <v>0</v>
      </c>
      <c r="D40" s="55" t="s">
        <v>112</v>
      </c>
      <c r="E40" s="2" t="str">
        <f>STIMA!E40</f>
        <v>E.02.010.a</v>
      </c>
      <c r="F40" s="3" t="str">
        <f t="shared" si="0"/>
        <v>- Sezione di cm 15 x 25</v>
      </c>
      <c r="G40" s="2" t="str">
        <f>STIMA!G40</f>
        <v>CORPO</v>
      </c>
      <c r="H40" s="2" t="str">
        <f>STIMA!H40</f>
        <v>LAVORI DIVERSI</v>
      </c>
      <c r="I40" s="4">
        <f>IF(B13&gt;0,(B13/2-B6)*6.28+B14*2*B13/2,0)</f>
        <v>0</v>
      </c>
      <c r="J40" s="5"/>
      <c r="K40" s="22"/>
      <c r="L40" s="5">
        <f>I40</f>
        <v>0</v>
      </c>
      <c r="M40" s="2" t="str">
        <f t="shared" si="1"/>
        <v>ML</v>
      </c>
      <c r="N40" s="6">
        <f t="shared" si="2"/>
        <v>16.28</v>
      </c>
      <c r="O40" s="7">
        <f t="shared" si="11"/>
        <v>0</v>
      </c>
      <c r="P40" s="13">
        <f t="shared" si="6"/>
        <v>0</v>
      </c>
      <c r="Q40" s="57"/>
    </row>
    <row r="41" spans="1:17" x14ac:dyDescent="0.25">
      <c r="A41" s="23" t="s">
        <v>101</v>
      </c>
      <c r="B41" s="27">
        <f>VLOOKUP($B$5,GEOMETRIA,HLOOKUP($A41,CNR!$A$1:$AX$2,2,FALSE),FALSE)</f>
        <v>0</v>
      </c>
      <c r="D41" s="58" t="s">
        <v>107</v>
      </c>
      <c r="E41" s="2" t="str">
        <f>STIMA!E41</f>
        <v>E.02.035.b</v>
      </c>
      <c r="F41" s="3" t="str">
        <f t="shared" si="0"/>
        <v>- In letto di sabbia e cemento, dimensioni 10x10x12 cm</v>
      </c>
      <c r="G41" s="2" t="str">
        <f>STIMA!G41</f>
        <v>CORPO</v>
      </c>
      <c r="H41" s="2" t="str">
        <f>STIMA!H41</f>
        <v>LAVORI DIVERSI</v>
      </c>
      <c r="I41" s="4">
        <f>IF(B13&gt;0,(B13/2-B6-B15/2)*6.28,0)</f>
        <v>0</v>
      </c>
      <c r="J41" s="5">
        <f>IF(B13&gt;0,B15,0)</f>
        <v>0</v>
      </c>
      <c r="K41" s="22"/>
      <c r="L41" s="5">
        <f>I41*J41</f>
        <v>0</v>
      </c>
      <c r="M41" s="2" t="str">
        <f t="shared" si="1"/>
        <v>MQ</v>
      </c>
      <c r="N41" s="6">
        <f t="shared" si="2"/>
        <v>93.51</v>
      </c>
      <c r="O41" s="7">
        <f t="shared" si="11"/>
        <v>0</v>
      </c>
      <c r="P41" s="13">
        <f t="shared" si="6"/>
        <v>0</v>
      </c>
      <c r="Q41" s="57"/>
    </row>
    <row r="42" spans="1:17" x14ac:dyDescent="0.25">
      <c r="A42" s="23" t="s">
        <v>103</v>
      </c>
      <c r="B42" s="27">
        <f>VLOOKUP($B$5,GEOMETRIA,HLOOKUP($A42,CNR!$A$1:$AX$2,2,FALSE),FALSE)</f>
        <v>1</v>
      </c>
      <c r="D42" s="59" t="s">
        <v>63</v>
      </c>
      <c r="E42" s="2" t="str">
        <f>STIMA!E42</f>
        <v>E.02.025.a</v>
      </c>
      <c r="F42" s="3" t="str">
        <f t="shared" si="0"/>
        <v>- Dimensioni 30/35 x 50 x 200 cm</v>
      </c>
      <c r="G42" s="2" t="str">
        <f>STIMA!G42</f>
        <v>CORPO</v>
      </c>
      <c r="H42" s="2" t="str">
        <f>STIMA!H42</f>
        <v>LAVORI DIVERSI</v>
      </c>
      <c r="I42" s="4">
        <f>$B$7</f>
        <v>1</v>
      </c>
      <c r="J42" s="5">
        <f>IF(B3&gt;0,0,2)</f>
        <v>0</v>
      </c>
      <c r="K42" s="22"/>
      <c r="L42" s="5">
        <f>I42*J42</f>
        <v>0</v>
      </c>
      <c r="M42" s="2" t="str">
        <f t="shared" si="1"/>
        <v>ML</v>
      </c>
      <c r="N42" s="6">
        <f t="shared" si="2"/>
        <v>60.72</v>
      </c>
      <c r="O42" s="7">
        <f t="shared" si="11"/>
        <v>0</v>
      </c>
      <c r="P42" s="13">
        <f t="shared" si="6"/>
        <v>0</v>
      </c>
      <c r="Q42" s="57"/>
    </row>
    <row r="43" spans="1:17" x14ac:dyDescent="0.25">
      <c r="A43" s="23" t="s">
        <v>111</v>
      </c>
      <c r="B43" s="27">
        <f>VLOOKUP($B$5,GEOMETRIA,HLOOKUP($A43,CNR!$A$1:$AX$2,2,FALSE),FALSE)</f>
        <v>0</v>
      </c>
      <c r="D43" s="58" t="s">
        <v>106</v>
      </c>
      <c r="E43" s="2" t="str">
        <f>STIMA!E43</f>
        <v>E.02.020.b</v>
      </c>
      <c r="F43" s="3" t="str">
        <f t="shared" si="0"/>
        <v>- a sezione trapezoidale, dimensioni 50X40X25h</v>
      </c>
      <c r="G43" s="2" t="str">
        <f>STIMA!G43</f>
        <v>CORPO</v>
      </c>
      <c r="H43" s="2" t="str">
        <f>STIMA!H43</f>
        <v>LAVORI DIVERSI</v>
      </c>
      <c r="I43" s="4">
        <f>IF(B12&gt;0,$B$7,0)</f>
        <v>0</v>
      </c>
      <c r="J43" s="5">
        <f>IF(B12&gt;0,2,0)</f>
        <v>0</v>
      </c>
      <c r="K43" s="22"/>
      <c r="L43" s="5">
        <f>I43*J43</f>
        <v>0</v>
      </c>
      <c r="M43" s="2" t="str">
        <f t="shared" si="1"/>
        <v>ML</v>
      </c>
      <c r="N43" s="6">
        <f t="shared" si="2"/>
        <v>43.25</v>
      </c>
      <c r="O43" s="7">
        <f t="shared" si="11"/>
        <v>0</v>
      </c>
      <c r="P43" s="13">
        <f t="shared" si="6"/>
        <v>0</v>
      </c>
    </row>
    <row r="44" spans="1:17" x14ac:dyDescent="0.25">
      <c r="A44" s="23" t="s">
        <v>98</v>
      </c>
      <c r="B44" s="27">
        <f>VLOOKUP($B$5,GEOMETRIA,HLOOKUP($A44,CNR!$A$1:$AX$2,2,FALSE),FALSE)</f>
        <v>0</v>
      </c>
      <c r="D44" s="58" t="s">
        <v>113</v>
      </c>
      <c r="E44" s="2" t="str">
        <f>STIMA!E44</f>
        <v>B.03.035.b</v>
      </c>
      <c r="F44" s="3" t="str">
        <f t="shared" si="0"/>
        <v>- Classe di resistenza C28/35 (RCK&gt;=35 N/mmq)</v>
      </c>
      <c r="G44" s="2" t="str">
        <f>STIMA!G44</f>
        <v>CORPO</v>
      </c>
      <c r="H44" s="2" t="str">
        <f>STIMA!H44</f>
        <v>OPERE IN CLS (ESCLUSE FONDAZIONI INDIRETTE)</v>
      </c>
      <c r="I44" s="4">
        <f>IF(B12&gt;0,$B$7,0)</f>
        <v>0</v>
      </c>
      <c r="J44" s="5">
        <f>B12</f>
        <v>0</v>
      </c>
      <c r="K44" s="60">
        <f>IF(B12&gt;0,0.3,0)</f>
        <v>0</v>
      </c>
      <c r="L44" s="5">
        <f>I44*J44*K44</f>
        <v>0</v>
      </c>
      <c r="M44" s="2" t="str">
        <f t="shared" si="1"/>
        <v>MC</v>
      </c>
      <c r="N44" s="6">
        <f t="shared" si="2"/>
        <v>130.61000000000001</v>
      </c>
      <c r="O44" s="7">
        <f t="shared" si="11"/>
        <v>0</v>
      </c>
      <c r="P44" s="13">
        <f t="shared" si="6"/>
        <v>0</v>
      </c>
    </row>
    <row r="45" spans="1:17" x14ac:dyDescent="0.25">
      <c r="A45" s="23" t="s">
        <v>66</v>
      </c>
      <c r="B45" s="27">
        <f>VLOOKUP($B$5,GEOMETRIA,HLOOKUP($A45,CNR!$A$1:$AX$2,2,FALSE),FALSE)</f>
        <v>2</v>
      </c>
      <c r="D45" s="58" t="s">
        <v>114</v>
      </c>
      <c r="E45" s="2" t="str">
        <f>STIMA!E45</f>
        <v>B.05.030</v>
      </c>
      <c r="F45" s="3" t="str">
        <f t="shared" si="0"/>
        <v>ACCIAI E STRUTTURE IN ACCIAIO - IN BARRE TONDE B450C BARRE AD ADERENZA MIGLIORATA</v>
      </c>
      <c r="G45" s="2" t="str">
        <f>STIMA!G45</f>
        <v>CORPO</v>
      </c>
      <c r="H45" s="2" t="str">
        <f>STIMA!H45</f>
        <v>OPERE IN CLS (ESCLUSE FONDAZIONI INDIRETTE)</v>
      </c>
      <c r="I45" s="48" t="s">
        <v>85</v>
      </c>
      <c r="J45" s="50"/>
      <c r="K45" s="60">
        <f>IF(B12&gt;0,50,0)</f>
        <v>0</v>
      </c>
      <c r="L45" s="5">
        <f>L44*K45</f>
        <v>0</v>
      </c>
      <c r="M45" s="2" t="str">
        <f t="shared" si="1"/>
        <v>kG</v>
      </c>
      <c r="N45" s="6">
        <f t="shared" si="2"/>
        <v>1.26</v>
      </c>
      <c r="O45" s="7">
        <f t="shared" si="11"/>
        <v>0</v>
      </c>
      <c r="P45" s="13">
        <f t="shared" si="6"/>
        <v>0</v>
      </c>
    </row>
    <row r="46" spans="1:17" x14ac:dyDescent="0.25">
      <c r="A46" s="26" t="s">
        <v>65</v>
      </c>
      <c r="B46" s="27">
        <f>VLOOKUP($B$5,GEOMETRIA,HLOOKUP($A46,CNR!$A$1:$AX$2,2,FALSE),FALSE)</f>
        <v>4</v>
      </c>
      <c r="D46" s="58" t="s">
        <v>115</v>
      </c>
      <c r="E46" s="2" t="str">
        <f>STIMA!E46</f>
        <v>B.04.001</v>
      </c>
      <c r="F46" s="3" t="str">
        <f t="shared" si="0"/>
        <v>CASSEFORME PIANE ORIZZONTALI O VERTICALI PER CONGLOMERATI CEMENTIZI</v>
      </c>
      <c r="G46" s="2" t="str">
        <f>STIMA!G46</f>
        <v>CORPO</v>
      </c>
      <c r="H46" s="2" t="str">
        <f>STIMA!H46</f>
        <v>OPERE IN CLS (ESCLUSE FONDAZIONI INDIRETTE)</v>
      </c>
      <c r="I46" s="4">
        <f>IF(B12&gt;0,$B$7,0)</f>
        <v>0</v>
      </c>
      <c r="J46" s="5">
        <f>IF(B12&gt;0,2*0.3,0)</f>
        <v>0</v>
      </c>
      <c r="K46" s="22"/>
      <c r="L46" s="5">
        <f>I46*J46</f>
        <v>0</v>
      </c>
      <c r="M46" s="2" t="str">
        <f t="shared" si="1"/>
        <v>MQ</v>
      </c>
      <c r="N46" s="6">
        <f t="shared" si="2"/>
        <v>28.88</v>
      </c>
      <c r="O46" s="7">
        <f t="shared" si="11"/>
        <v>0</v>
      </c>
      <c r="P46" s="13">
        <f t="shared" si="6"/>
        <v>0</v>
      </c>
    </row>
    <row r="47" spans="1:17" x14ac:dyDescent="0.25">
      <c r="A47" s="1" t="s">
        <v>124</v>
      </c>
      <c r="B47" s="27">
        <f>VLOOKUP($B$5,GEOMETRIA,HLOOKUP($A47,CNR!$A$1:$AX$2,2,FALSE),FALSE)</f>
        <v>0</v>
      </c>
      <c r="D47" s="2" t="s">
        <v>70</v>
      </c>
      <c r="E47" s="2"/>
      <c r="F47" s="3" t="str">
        <f t="shared" si="0"/>
        <v/>
      </c>
      <c r="G47" s="2"/>
      <c r="H47" s="2"/>
      <c r="I47" s="4">
        <f>IF(B35=1,$B$7,0)</f>
        <v>1</v>
      </c>
      <c r="J47" s="5">
        <f>IF(B3&gt;0,(2*B10+B6+2*B12+B15+((B3+B11)*B16)*2+(IF(B3&gt;B19,2*B18,0))+2*B20+6*B21+2*B22+B9),B6+2*B10+2*B12+B15+(K15+K16)*2*B17+IF(B29-B3&gt;B19,2*B18,0)+2*B20+6*B21+2*B22+B9)</f>
        <v>61.8</v>
      </c>
      <c r="K47" s="12"/>
      <c r="L47" s="5">
        <f>I47*J47</f>
        <v>61.8</v>
      </c>
      <c r="M47" s="2" t="s">
        <v>35</v>
      </c>
      <c r="N47" s="6">
        <v>15</v>
      </c>
      <c r="O47" s="7">
        <f t="shared" si="11"/>
        <v>927</v>
      </c>
      <c r="P47" s="13">
        <f t="shared" si="6"/>
        <v>0.11812773138115296</v>
      </c>
    </row>
    <row r="48" spans="1:17" x14ac:dyDescent="0.25">
      <c r="A48" s="1" t="s">
        <v>150</v>
      </c>
      <c r="B48" s="27">
        <f>VLOOKUP($B$5,GEOMETRIA,HLOOKUP($A48,CNR!$A$1:$AX$2,2,FALSE),FALSE)</f>
        <v>0</v>
      </c>
      <c r="D48" s="58" t="s">
        <v>126</v>
      </c>
      <c r="E48" s="2" t="str">
        <f>STIMA!E48</f>
        <v>G.02.025.b</v>
      </c>
      <c r="F48" s="3" t="str">
        <f>IF(E48="","",VLOOKUP(E48,EPU,2,FALSE))</f>
        <v>- Laterale</v>
      </c>
      <c r="G48" s="2" t="str">
        <f>STIMA!G48</f>
        <v>CORPO</v>
      </c>
      <c r="H48" s="2" t="str">
        <f>STIMA!H48</f>
        <v xml:space="preserve">BARRIERE DI SICUREZZA </v>
      </c>
      <c r="I48" s="4">
        <f>IF(B49&gt;0,$B$7,0)</f>
        <v>0</v>
      </c>
      <c r="J48" s="5">
        <f>B47</f>
        <v>0</v>
      </c>
      <c r="K48" s="60"/>
      <c r="L48" s="5">
        <f>I48*J48</f>
        <v>0</v>
      </c>
      <c r="M48" s="2" t="str">
        <f>IF(E48="","",VLOOKUP(E48,EPU,3,FALSE))</f>
        <v>ML</v>
      </c>
      <c r="N48" s="6">
        <f>IF(E48="","",VLOOKUP(E48,EPU,4,FALSE))</f>
        <v>10.14</v>
      </c>
      <c r="O48" s="7">
        <f>L48*N48</f>
        <v>0</v>
      </c>
      <c r="P48" s="13">
        <f t="shared" si="6"/>
        <v>0</v>
      </c>
    </row>
    <row r="49" spans="1:16" x14ac:dyDescent="0.25">
      <c r="A49" s="1" t="s">
        <v>126</v>
      </c>
      <c r="B49" s="27">
        <f>VLOOKUP($B$5,GEOMETRIA,HLOOKUP($A49,CNR!$A$1:$AX$2,2,FALSE),FALSE)</f>
        <v>0</v>
      </c>
      <c r="D49" s="58" t="s">
        <v>125</v>
      </c>
      <c r="E49" s="2" t="str">
        <f>STIMA!E49</f>
        <v>A.02.001.e</v>
      </c>
      <c r="F49" s="3" t="str">
        <f>IF(E49="","",VLOOKUP(E49,EPU,2,FALSE))</f>
        <v>- Scarpate per ammorsamento nuovi rilevati</v>
      </c>
      <c r="G49" s="2" t="str">
        <f>STIMA!G49</f>
        <v>MISURA</v>
      </c>
      <c r="H49" s="2" t="str">
        <f>STIMA!H49</f>
        <v>BONIFICHE</v>
      </c>
      <c r="I49" s="4">
        <f>IF(B47&gt;0,$B$7,0)</f>
        <v>0</v>
      </c>
      <c r="J49" s="5">
        <f>IF(B47&gt;0,ABS(B3)/COS(ATAN(B16))*B47,0)</f>
        <v>0</v>
      </c>
      <c r="K49" s="60"/>
      <c r="L49" s="5">
        <f>I49*J49</f>
        <v>0</v>
      </c>
      <c r="M49" s="2" t="str">
        <f>IF(E49="","",VLOOKUP(E49,EPU,3,FALSE))</f>
        <v>MQ</v>
      </c>
      <c r="N49" s="6">
        <f>IF(E49="","",VLOOKUP(E49,EPU,4,FALSE))</f>
        <v>12.87</v>
      </c>
      <c r="O49" s="7">
        <f>L49*N49</f>
        <v>0</v>
      </c>
      <c r="P49" s="13">
        <f t="shared" si="6"/>
        <v>0</v>
      </c>
    </row>
    <row r="50" spans="1:16" x14ac:dyDescent="0.25">
      <c r="D50" s="58" t="s">
        <v>151</v>
      </c>
      <c r="E50" s="2" t="str">
        <f>STIMA!E50</f>
        <v>D.01.060</v>
      </c>
      <c r="F50" s="3" t="str">
        <f>IF(E50="","",VLOOKUP(E50,EPU,2,FALSE))</f>
        <v>TAGLIO DELLA PAVIMENTAZIONE IN CONGLOMERATO BITUMINOSO SU IMPALCATI</v>
      </c>
      <c r="G50" s="2" t="str">
        <f>STIMA!G50</f>
        <v>MISURA</v>
      </c>
      <c r="H50" s="2" t="str">
        <f>STIMA!H50</f>
        <v>DEMOLIZIONI</v>
      </c>
      <c r="I50" s="4">
        <f>IF(B47&gt;0,$B$7,0)</f>
        <v>0</v>
      </c>
      <c r="J50" s="5">
        <f>B47</f>
        <v>0</v>
      </c>
      <c r="K50" s="60"/>
      <c r="L50" s="5">
        <f>I50*J50</f>
        <v>0</v>
      </c>
      <c r="M50" s="2" t="str">
        <f>IF(E50="","",VLOOKUP(E50,EPU,3,FALSE))</f>
        <v>ML</v>
      </c>
      <c r="N50" s="6">
        <f>IF(E50="","",VLOOKUP(E50,EPU,4,FALSE))</f>
        <v>1.63</v>
      </c>
      <c r="O50" s="7">
        <f>L50*N50</f>
        <v>0</v>
      </c>
      <c r="P50" s="13">
        <f t="shared" si="6"/>
        <v>0</v>
      </c>
    </row>
    <row r="51" spans="1:16" x14ac:dyDescent="0.25">
      <c r="D51" s="58" t="s">
        <v>152</v>
      </c>
      <c r="E51" s="2" t="str">
        <f>STIMA!E51</f>
        <v>D.01.065</v>
      </c>
      <c r="F51" s="3" t="str">
        <f>IF(E51="","",VLOOKUP(E51,EPU,2,FALSE))</f>
        <v>SCARIFICA E/O DEMOLIZIONE PAVIMENTAZIONE SU IMPALCATI DI OPERE D'ARTE</v>
      </c>
      <c r="G51" s="2" t="str">
        <f>STIMA!G51</f>
        <v>MISURA</v>
      </c>
      <c r="H51" s="2" t="str">
        <f>STIMA!H51</f>
        <v>DEMOLIZIONI</v>
      </c>
      <c r="I51" s="4">
        <f>IF(B47&gt;0,$B$7,0)</f>
        <v>0</v>
      </c>
      <c r="J51" s="5">
        <f>B48*B47</f>
        <v>0</v>
      </c>
      <c r="K51" s="60">
        <f>B29*100</f>
        <v>67</v>
      </c>
      <c r="L51" s="5">
        <f>I51*J51*K51</f>
        <v>0</v>
      </c>
      <c r="M51" s="2" t="str">
        <f>IF(E51="","",VLOOKUP(E51,EPU,3,FALSE))</f>
        <v>MQxCM</v>
      </c>
      <c r="N51" s="6">
        <f>IF(E51="","",VLOOKUP(E51,EPU,4,FALSE))</f>
        <v>0.55000000000000004</v>
      </c>
      <c r="O51" s="7">
        <f>L51*N51</f>
        <v>0</v>
      </c>
      <c r="P51" s="13">
        <f t="shared" si="6"/>
        <v>0</v>
      </c>
    </row>
    <row r="52" spans="1:16" x14ac:dyDescent="0.25">
      <c r="D52" s="58" t="s">
        <v>153</v>
      </c>
      <c r="E52" s="2" t="str">
        <f>STIMA!E52</f>
        <v>D.01.052</v>
      </c>
      <c r="F52" s="3" t="str">
        <f>IF(E52="","",VLOOKUP(E52,EPU,2,FALSE))</f>
        <v>FRESATURA DI STRATI DI PAVIMENTAZIONE IN CONGLOMERATO BITUMINOSO</v>
      </c>
      <c r="G52" s="2" t="str">
        <f>STIMA!G52</f>
        <v>MISURA</v>
      </c>
      <c r="H52" s="2" t="str">
        <f>STIMA!H52</f>
        <v>DEMOLIZIONI</v>
      </c>
      <c r="I52" s="4">
        <f>IF(B47&gt;0,$B$7,0)</f>
        <v>0</v>
      </c>
      <c r="J52" s="5">
        <f>B48*B47</f>
        <v>0</v>
      </c>
      <c r="K52" s="60">
        <f>(MAX(B27:B28)+B26)*100</f>
        <v>10</v>
      </c>
      <c r="L52" s="5">
        <f>I52*J52*K52</f>
        <v>0</v>
      </c>
      <c r="M52" s="2" t="str">
        <f>IF(E52="","",VLOOKUP(E52,EPU,3,FALSE))</f>
        <v>MQxCM</v>
      </c>
      <c r="N52" s="6">
        <f>IF(E52="","",VLOOKUP(E52,EPU,4,FALSE))</f>
        <v>0.44</v>
      </c>
      <c r="O52" s="7">
        <f>L52*N52</f>
        <v>0</v>
      </c>
      <c r="P52" s="13">
        <f t="shared" si="6"/>
        <v>0</v>
      </c>
    </row>
    <row r="60" spans="1:16" ht="15.75" thickBot="1" x14ac:dyDescent="0.3"/>
    <row r="61" spans="1:16" ht="16.5" thickBot="1" x14ac:dyDescent="0.3">
      <c r="O61" s="61">
        <f>SUM(O2:O60)</f>
        <v>7847.4375928623058</v>
      </c>
      <c r="P61" s="62">
        <f>SUM(P2:P48)</f>
        <v>0.99999999999999967</v>
      </c>
    </row>
    <row r="62" spans="1:16" x14ac:dyDescent="0.25">
      <c r="P62" s="62">
        <f>MAX(P2:P47)</f>
        <v>0.51028319145943968</v>
      </c>
    </row>
    <row r="63" spans="1:16" x14ac:dyDescent="0.25">
      <c r="P63" s="63">
        <v>0.2</v>
      </c>
    </row>
    <row r="64" spans="1:16" x14ac:dyDescent="0.25">
      <c r="P64" s="63">
        <v>0.05</v>
      </c>
    </row>
    <row r="65533" spans="7:7" x14ac:dyDescent="0.25">
      <c r="G65533" s="64"/>
    </row>
  </sheetData>
  <dataValidations count="4">
    <dataValidation type="list" allowBlank="1" showInputMessage="1" showErrorMessage="1" sqref="B5">
      <formula1>TIPO</formula1>
    </dataValidation>
    <dataValidation type="list" allowBlank="1" showInputMessage="1" showErrorMessage="1" sqref="G65533:G65536 G2:G52">
      <formula1>CM</formula1>
    </dataValidation>
    <dataValidation type="list" allowBlank="1" showInputMessage="1" showErrorMessage="1" sqref="H2:H52">
      <formula1>CAT</formula1>
    </dataValidation>
    <dataValidation type="list" allowBlank="1" showInputMessage="1" showErrorMessage="1" sqref="E2:E52">
      <formula1>CODICE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5533"/>
  <sheetViews>
    <sheetView zoomScale="90" zoomScaleNormal="90" workbookViewId="0">
      <pane ySplit="1" topLeftCell="A2" activePane="bottomLeft" state="frozen"/>
      <selection activeCell="G47" sqref="G47:H47"/>
      <selection pane="bottomLeft" activeCell="O34" sqref="O34:O35"/>
    </sheetView>
  </sheetViews>
  <sheetFormatPr defaultRowHeight="15" x14ac:dyDescent="0.25"/>
  <cols>
    <col min="1" max="1" width="23.5703125" style="1" customWidth="1"/>
    <col min="2" max="2" width="16.28515625" style="1" customWidth="1"/>
    <col min="3" max="3" width="3" style="1" customWidth="1"/>
    <col min="4" max="4" width="26" style="1" customWidth="1"/>
    <col min="5" max="5" width="12.140625" style="1" customWidth="1"/>
    <col min="6" max="7" width="2.5703125" style="1" customWidth="1"/>
    <col min="8" max="8" width="2" style="1" customWidth="1"/>
    <col min="9" max="9" width="6.7109375" style="1" customWidth="1"/>
    <col min="10" max="10" width="7.5703125" style="1" customWidth="1"/>
    <col min="11" max="11" width="6" style="1" customWidth="1"/>
    <col min="12" max="12" width="11" style="1" customWidth="1"/>
    <col min="13" max="13" width="9.140625" style="1" customWidth="1"/>
    <col min="14" max="14" width="10" style="1" customWidth="1"/>
    <col min="15" max="15" width="17.5703125" style="1" customWidth="1"/>
    <col min="16" max="16" width="9.140625" style="1" customWidth="1"/>
    <col min="17" max="17" width="6.28515625" style="1" customWidth="1"/>
    <col min="20" max="21" width="9.140625" style="1"/>
    <col min="22" max="22" width="13.7109375" style="1" customWidth="1"/>
    <col min="23" max="16384" width="9.140625" style="1"/>
  </cols>
  <sheetData>
    <row r="1" spans="1:29" ht="15.75" thickBot="1" x14ac:dyDescent="0.3">
      <c r="A1" s="73"/>
      <c r="B1" s="74"/>
      <c r="D1" s="70" t="s">
        <v>32</v>
      </c>
      <c r="E1" s="70" t="s">
        <v>0</v>
      </c>
      <c r="F1" s="70" t="s">
        <v>1</v>
      </c>
      <c r="G1" s="70" t="s">
        <v>6</v>
      </c>
      <c r="H1" s="70" t="s">
        <v>5</v>
      </c>
      <c r="I1" s="70" t="s">
        <v>2</v>
      </c>
      <c r="J1" s="70" t="s">
        <v>3</v>
      </c>
      <c r="K1" s="70" t="s">
        <v>4</v>
      </c>
      <c r="L1" s="70" t="s">
        <v>40</v>
      </c>
      <c r="M1" s="70" t="s">
        <v>41</v>
      </c>
      <c r="N1" s="70" t="s">
        <v>34</v>
      </c>
      <c r="O1" s="70" t="s">
        <v>42</v>
      </c>
      <c r="P1" s="71" t="s">
        <v>37</v>
      </c>
      <c r="Q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6.5" thickBot="1" x14ac:dyDescent="0.3">
      <c r="A2" s="75" t="s">
        <v>102</v>
      </c>
      <c r="B2" s="10">
        <f>O61</f>
        <v>8737.8438701744126</v>
      </c>
      <c r="D2" s="2" t="s">
        <v>56</v>
      </c>
      <c r="E2" s="2" t="str">
        <f>STIMA!E2</f>
        <v>A.02.001.f</v>
      </c>
      <c r="F2" s="3" t="str">
        <f t="shared" ref="F2:F47" si="0">IF(E2="","",VLOOKUP(E2,EPU,2,FALSE))</f>
        <v>- Dei rilevati con materiale da cava A1/A3 - Profondità cm 30</v>
      </c>
      <c r="G2" s="2" t="str">
        <f>STIMA!G2</f>
        <v>CORPO</v>
      </c>
      <c r="H2" s="2" t="str">
        <f>STIMA!H2</f>
        <v xml:space="preserve">MOVIMENTI DI MATERIE </v>
      </c>
      <c r="I2" s="4">
        <f>$B$7</f>
        <v>1</v>
      </c>
      <c r="J2" s="5">
        <f>IF(B47&gt;0,B6,IF(B3&gt;0,(B6+2*B10+((B3+B11)*B16-B30/COS(ATAN(B16)))*2+(IF(B3&gt;B19,2*B18,0)))+B15+2*B12,0))</f>
        <v>51.218334617360796</v>
      </c>
      <c r="K2" s="22"/>
      <c r="L2" s="5">
        <f>I2*J2</f>
        <v>51.218334617360796</v>
      </c>
      <c r="M2" s="2" t="str">
        <f t="shared" ref="M2:M46" si="1">IF(E2="","",VLOOKUP(E2,EPU,3,FALSE))</f>
        <v>MQ</v>
      </c>
      <c r="N2" s="6">
        <f t="shared" ref="N2:N46" si="2">IF(E2="","",VLOOKUP(E2,EPU,4,FALSE))</f>
        <v>5.82</v>
      </c>
      <c r="O2" s="7">
        <f t="shared" ref="O2:O9" si="3">L2*N2</f>
        <v>298.09070747303986</v>
      </c>
      <c r="P2" s="8">
        <f t="shared" ref="P2:P9" si="4">O2/$O$61</f>
        <v>3.4114904306145472E-2</v>
      </c>
    </row>
    <row r="3" spans="1:29" ht="15.75" thickBot="1" x14ac:dyDescent="0.3">
      <c r="A3" s="75" t="s">
        <v>110</v>
      </c>
      <c r="B3" s="14">
        <f>STIMA!V7</f>
        <v>8</v>
      </c>
      <c r="D3" s="2" t="s">
        <v>74</v>
      </c>
      <c r="E3" s="2" t="str">
        <f>STIMA!E3</f>
        <v>A.02.020.b</v>
      </c>
      <c r="F3" s="3" t="str">
        <f t="shared" si="0"/>
        <v>- Con uso di calce</v>
      </c>
      <c r="G3" s="2" t="str">
        <f>STIMA!G3</f>
        <v>CORPO</v>
      </c>
      <c r="H3" s="2" t="str">
        <f>STIMA!H3</f>
        <v xml:space="preserve">MOVIMENTI DI MATERIE </v>
      </c>
      <c r="I3" s="4">
        <f>IF(B34=1,$B$7,0)</f>
        <v>1</v>
      </c>
      <c r="J3" s="5">
        <f>IF(B47&gt;0,B6,IF(B3&gt;0,(B6+2*B10+((B3+B11)*B16-B30/COS(ATAN(B16)))*2+(IF(B3&gt;B19,2*B18,0)))+B15+B12,B6+2*B10+2*B12+B15))</f>
        <v>51.218334617360796</v>
      </c>
      <c r="K3" s="60">
        <v>0.3</v>
      </c>
      <c r="L3" s="5">
        <f>I3*J3*K3</f>
        <v>15.365500385208238</v>
      </c>
      <c r="M3" s="2" t="str">
        <f t="shared" si="1"/>
        <v>MC</v>
      </c>
      <c r="N3" s="6">
        <f t="shared" si="2"/>
        <v>5.9</v>
      </c>
      <c r="O3" s="7">
        <f t="shared" si="3"/>
        <v>90.656452272728615</v>
      </c>
      <c r="P3" s="13">
        <f t="shared" si="4"/>
        <v>1.0375151309600941E-2</v>
      </c>
    </row>
    <row r="4" spans="1:29" ht="15.75" thickBot="1" x14ac:dyDescent="0.3">
      <c r="A4" s="75" t="s">
        <v>109</v>
      </c>
      <c r="B4" s="14">
        <v>1</v>
      </c>
      <c r="D4" s="2" t="s">
        <v>71</v>
      </c>
      <c r="E4" s="2" t="str">
        <f>STIMA!E4</f>
        <v>A.01.001</v>
      </c>
      <c r="F4" s="3" t="str">
        <f t="shared" si="0"/>
        <v>SCAVO DI SBANCAMENTO IN MATERIE DI QUALSIASI NATURA</v>
      </c>
      <c r="G4" s="2" t="str">
        <f>STIMA!G4</f>
        <v>MISURA</v>
      </c>
      <c r="H4" s="2" t="str">
        <f>STIMA!H4</f>
        <v>BONIFICHE</v>
      </c>
      <c r="I4" s="4">
        <f>$B$7</f>
        <v>1</v>
      </c>
      <c r="J4" s="5">
        <f>J3</f>
        <v>51.218334617360796</v>
      </c>
      <c r="K4" s="5">
        <f>B32</f>
        <v>0.5</v>
      </c>
      <c r="L4" s="5">
        <f>I4*J4*K4</f>
        <v>25.609167308680398</v>
      </c>
      <c r="M4" s="2" t="str">
        <f t="shared" si="1"/>
        <v>MC</v>
      </c>
      <c r="N4" s="6">
        <f t="shared" si="2"/>
        <v>3.65</v>
      </c>
      <c r="O4" s="7">
        <f t="shared" si="3"/>
        <v>93.473460676683445</v>
      </c>
      <c r="P4" s="13">
        <f t="shared" si="4"/>
        <v>1.069754301696142E-2</v>
      </c>
    </row>
    <row r="5" spans="1:29" ht="15.75" thickBot="1" x14ac:dyDescent="0.3">
      <c r="A5" s="17" t="s">
        <v>90</v>
      </c>
      <c r="B5" s="18" t="str">
        <f>STIMA!$B$5</f>
        <v>B.1</v>
      </c>
      <c r="D5" s="2" t="s">
        <v>72</v>
      </c>
      <c r="E5" s="2" t="str">
        <f>STIMA!E5</f>
        <v>A.02.003</v>
      </c>
      <c r="F5" s="3" t="str">
        <f t="shared" si="0"/>
        <v>FORNITURA MATERIALI PER RILEVATI DA CAVE CON DISTANZA &lt; 5 KM</v>
      </c>
      <c r="G5" s="2" t="str">
        <f>STIMA!G5</f>
        <v>MISURA</v>
      </c>
      <c r="H5" s="2" t="str">
        <f>STIMA!H5</f>
        <v>BONIFICHE</v>
      </c>
      <c r="I5" s="4">
        <f>$B$7</f>
        <v>1</v>
      </c>
      <c r="J5" s="5">
        <f>J4</f>
        <v>51.218334617360796</v>
      </c>
      <c r="K5" s="5">
        <f>K4</f>
        <v>0.5</v>
      </c>
      <c r="L5" s="5">
        <f>I5*J5*K5</f>
        <v>25.609167308680398</v>
      </c>
      <c r="M5" s="2" t="str">
        <f t="shared" si="1"/>
        <v>MC</v>
      </c>
      <c r="N5" s="6">
        <f t="shared" si="2"/>
        <v>15.83</v>
      </c>
      <c r="O5" s="7">
        <f t="shared" si="3"/>
        <v>405.39311849641069</v>
      </c>
      <c r="P5" s="13">
        <f t="shared" si="4"/>
        <v>4.6395097522876523E-2</v>
      </c>
    </row>
    <row r="6" spans="1:29" ht="15.75" thickBot="1" x14ac:dyDescent="0.3">
      <c r="A6" s="75" t="s">
        <v>97</v>
      </c>
      <c r="B6" s="19">
        <f>VLOOKUP($B$5,GEOMETRIA,HLOOKUP($A6,CNR!$A$1:$AX$2,2,FALSE),FALSE)</f>
        <v>19.5</v>
      </c>
      <c r="D6" s="2" t="s">
        <v>73</v>
      </c>
      <c r="E6" s="2" t="str">
        <f>STIMA!E6</f>
        <v>A.02.007.a</v>
      </c>
      <c r="F6" s="3" t="str">
        <f t="shared" si="0"/>
        <v>- Appartenenti ai gruppi A1, A2-4, A2-5, A3</v>
      </c>
      <c r="G6" s="2" t="str">
        <f>STIMA!G6</f>
        <v>MISURA</v>
      </c>
      <c r="H6" s="2" t="str">
        <f>STIMA!H6</f>
        <v>BONIFICHE</v>
      </c>
      <c r="I6" s="4">
        <f>$B$7</f>
        <v>1</v>
      </c>
      <c r="J6" s="5">
        <f>J5</f>
        <v>51.218334617360796</v>
      </c>
      <c r="K6" s="5">
        <f>K5</f>
        <v>0.5</v>
      </c>
      <c r="L6" s="5">
        <f>I6*J6*K6</f>
        <v>25.609167308680398</v>
      </c>
      <c r="M6" s="2" t="str">
        <f t="shared" si="1"/>
        <v>MC</v>
      </c>
      <c r="N6" s="6">
        <f t="shared" si="2"/>
        <v>1.7</v>
      </c>
      <c r="O6" s="7">
        <f t="shared" si="3"/>
        <v>43.535584424756678</v>
      </c>
      <c r="P6" s="13">
        <f t="shared" si="4"/>
        <v>4.9824172955710731E-3</v>
      </c>
    </row>
    <row r="7" spans="1:29" ht="15.75" thickBot="1" x14ac:dyDescent="0.3">
      <c r="A7" s="75" t="s">
        <v>116</v>
      </c>
      <c r="B7" s="21">
        <f>IF(B13=0,B4,(B13/2-B6/2)*6.28+B14*B13/2*0.75)</f>
        <v>1</v>
      </c>
      <c r="D7" s="2" t="s">
        <v>79</v>
      </c>
      <c r="E7" s="2" t="str">
        <f>STIMA!E7</f>
        <v>A.02.002.a</v>
      </c>
      <c r="F7" s="3" t="str">
        <f t="shared" si="0"/>
        <v>- Su terreni appartenenti ai gruppi A.1, A.2-4, A.2-5, A.3</v>
      </c>
      <c r="G7" s="2" t="str">
        <f>STIMA!G7</f>
        <v>CORPO</v>
      </c>
      <c r="H7" s="2" t="str">
        <f>STIMA!H7</f>
        <v xml:space="preserve">MOVIMENTI DI MATERIE </v>
      </c>
      <c r="I7" s="4">
        <f>$B$7</f>
        <v>1</v>
      </c>
      <c r="J7" s="5">
        <f>J2</f>
        <v>51.218334617360796</v>
      </c>
      <c r="K7" s="20"/>
      <c r="L7" s="5">
        <f>I7*J7</f>
        <v>51.218334617360796</v>
      </c>
      <c r="M7" s="2" t="str">
        <f t="shared" si="1"/>
        <v>MQ</v>
      </c>
      <c r="N7" s="6">
        <f t="shared" si="2"/>
        <v>0.43</v>
      </c>
      <c r="O7" s="7">
        <f t="shared" si="3"/>
        <v>22.023883885465143</v>
      </c>
      <c r="P7" s="13">
        <f t="shared" si="4"/>
        <v>2.5205169848183076E-3</v>
      </c>
    </row>
    <row r="8" spans="1:29" x14ac:dyDescent="0.25">
      <c r="A8" s="23" t="s">
        <v>96</v>
      </c>
      <c r="B8" s="24">
        <f>VLOOKUP($B$5,GEOMETRIA,HLOOKUP($A8,CNR!$A$1:$AX$2,2,FALSE),FALSE)</f>
        <v>2</v>
      </c>
      <c r="D8" s="2" t="s">
        <v>78</v>
      </c>
      <c r="E8" s="2" t="str">
        <f>STIMA!E8</f>
        <v>A.02.002.b</v>
      </c>
      <c r="F8" s="3" t="str">
        <f t="shared" si="0"/>
        <v>- Su terreni appartenenti ai gruppi A.4, A.2-6, A.2-7, A.5</v>
      </c>
      <c r="G8" s="2" t="str">
        <f>STIMA!G8</f>
        <v>CORPO</v>
      </c>
      <c r="H8" s="2" t="str">
        <f>STIMA!H8</f>
        <v xml:space="preserve">MOVIMENTI DI MATERIE </v>
      </c>
      <c r="I8" s="4">
        <f>$B$7</f>
        <v>1</v>
      </c>
      <c r="J8" s="5">
        <f>IF(B47&gt;0,B6,IF(B3&gt;0,0,B6+2*B10+2*B12+B15))</f>
        <v>0</v>
      </c>
      <c r="K8" s="22"/>
      <c r="L8" s="5">
        <f>I8*J8</f>
        <v>0</v>
      </c>
      <c r="M8" s="2" t="str">
        <f t="shared" si="1"/>
        <v>MQ</v>
      </c>
      <c r="N8" s="6">
        <f t="shared" si="2"/>
        <v>0.87</v>
      </c>
      <c r="O8" s="7">
        <f t="shared" si="3"/>
        <v>0</v>
      </c>
      <c r="P8" s="13">
        <f t="shared" si="4"/>
        <v>0</v>
      </c>
    </row>
    <row r="9" spans="1:29" x14ac:dyDescent="0.25">
      <c r="A9" s="26" t="s">
        <v>89</v>
      </c>
      <c r="B9" s="27">
        <f>VLOOKUP($B$5,GEOMETRIA,HLOOKUP($A9,CNR!$A$1:$AX$2,2,FALSE),FALSE)</f>
        <v>2.5</v>
      </c>
      <c r="D9" s="2" t="s">
        <v>58</v>
      </c>
      <c r="E9" s="2" t="str">
        <f>STIMA!E9</f>
        <v>E.01.031.b</v>
      </c>
      <c r="F9" s="3" t="str">
        <f t="shared" si="0"/>
        <v>- Resistenza a trazione(*) UNI EN ISO 10319 (kN/m)&gt;35 (kN/m)</v>
      </c>
      <c r="G9" s="2" t="str">
        <f>STIMA!G9</f>
        <v>CORPO</v>
      </c>
      <c r="H9" s="2" t="str">
        <f>STIMA!H9</f>
        <v xml:space="preserve">MOVIMENTI DI MATERIE </v>
      </c>
      <c r="I9" s="4">
        <f>IF(B33=1,$B$7,0)</f>
        <v>1</v>
      </c>
      <c r="J9" s="25">
        <f>IF(B3&gt;0,(B6+2*B10+((B3+B11)*B16-B30/COS(ATAN(B16)))*2+(IF(B3&gt;B19,2*B18,0))+2*(B31+B32+0.5))+2*B12+B15,B6+2*B10+2*B12+B15+2*(B31+B32+0.5))</f>
        <v>53.818334617360797</v>
      </c>
      <c r="K9" s="12"/>
      <c r="L9" s="5">
        <f>I9*J9</f>
        <v>53.818334617360797</v>
      </c>
      <c r="M9" s="2" t="str">
        <f t="shared" si="1"/>
        <v>MQ</v>
      </c>
      <c r="N9" s="6">
        <f t="shared" si="2"/>
        <v>1.63</v>
      </c>
      <c r="O9" s="7">
        <f t="shared" si="3"/>
        <v>87.723885426298096</v>
      </c>
      <c r="P9" s="13">
        <f t="shared" si="4"/>
        <v>1.003953454990574E-2</v>
      </c>
    </row>
    <row r="10" spans="1:29" x14ac:dyDescent="0.25">
      <c r="A10" s="15" t="s">
        <v>44</v>
      </c>
      <c r="B10" s="27">
        <f>VLOOKUP($B$5,GEOMETRIA,HLOOKUP($A10,CNR!$A$1:$AX$2,2,FALSE),FALSE)</f>
        <v>1.25</v>
      </c>
      <c r="D10" s="2" t="s">
        <v>68</v>
      </c>
      <c r="E10" s="2"/>
      <c r="F10" s="29" t="str">
        <f t="shared" si="0"/>
        <v/>
      </c>
      <c r="G10" s="2"/>
      <c r="H10" s="2"/>
      <c r="I10" s="4">
        <f>$B$7</f>
        <v>1</v>
      </c>
      <c r="J10" s="5">
        <f>IF(B47&gt;0,B6+B10,IF(B3&gt;0,(B6+2*B10+2*B12+B15+B9+((B29+B11+(B3-B29-(IF((B3-B29)&gt;B19,B19,0)))/2)*B16-B30/COS(ATAN(B16)))*2),0))</f>
        <v>29.223334617360802</v>
      </c>
      <c r="K10" s="5">
        <f>IF(B3&gt;0,(IF(B3-B29&gt;B19,B3-B29-B19,B3-B29)),0)</f>
        <v>2.33</v>
      </c>
      <c r="L10" s="5">
        <f>I10*J10*K10</f>
        <v>68.090369658450669</v>
      </c>
      <c r="M10" s="28" t="str">
        <f t="shared" si="1"/>
        <v/>
      </c>
      <c r="N10" s="32" t="str">
        <f t="shared" si="2"/>
        <v/>
      </c>
      <c r="O10" s="33"/>
      <c r="P10" s="34"/>
    </row>
    <row r="11" spans="1:29" x14ac:dyDescent="0.25">
      <c r="A11" s="15" t="s">
        <v>81</v>
      </c>
      <c r="B11" s="27">
        <f>VLOOKUP($B$5,GEOMETRIA,HLOOKUP($A11,CNR!$A$1:$AX$2,2,FALSE),FALSE)</f>
        <v>0.1</v>
      </c>
      <c r="D11" s="2" t="s">
        <v>68</v>
      </c>
      <c r="E11" s="2"/>
      <c r="F11" s="36" t="str">
        <f>IF(E11="","",VLOOKUP(E11,EPU,2,FALSE))</f>
        <v/>
      </c>
      <c r="G11" s="2"/>
      <c r="H11" s="2"/>
      <c r="I11" s="4">
        <f>$B$7</f>
        <v>1</v>
      </c>
      <c r="J11" s="25">
        <f>IF(B47&gt;0,B6+B10+B18,IF(B3-B29&gt;B19,(B6+2*B10+2*B12+B15+B9+2*B18+((B3+B11-B19/2)*B16-B30/COS(ATAN(B16)))*2),0))</f>
        <v>46.218334617360803</v>
      </c>
      <c r="K11" s="5">
        <f>IF(B3-B29&gt;B19,B19,0)</f>
        <v>5</v>
      </c>
      <c r="L11" s="5">
        <f>I11*J11*K11</f>
        <v>231.09167308680401</v>
      </c>
      <c r="M11" s="35" t="str">
        <f>IF(E11="","",VLOOKUP(E11,EPU,3,FALSE))</f>
        <v/>
      </c>
      <c r="N11" s="39" t="str">
        <f>IF(E11="","",VLOOKUP(E11,EPU,4,FALSE))</f>
        <v/>
      </c>
      <c r="O11" s="40"/>
      <c r="P11" s="41"/>
    </row>
    <row r="12" spans="1:29" x14ac:dyDescent="0.25">
      <c r="A12" s="26" t="s">
        <v>94</v>
      </c>
      <c r="B12" s="27">
        <f>VLOOKUP($B$5,GEOMETRIA,HLOOKUP($A12,CNR!$A$1:$AX$2,2,FALSE),FALSE)</f>
        <v>0</v>
      </c>
      <c r="D12" s="2" t="s">
        <v>68</v>
      </c>
      <c r="E12" s="2" t="str">
        <f>STIMA!E12</f>
        <v>A.02.003</v>
      </c>
      <c r="F12" s="3" t="str">
        <f>IF(E12="","",VLOOKUP(E12,EPU,2,FALSE))</f>
        <v>FORNITURA MATERIALI PER RILEVATI DA CAVE CON DISTANZA &lt; 5 KM</v>
      </c>
      <c r="G12" s="2" t="str">
        <f>STIMA!G12</f>
        <v>CORPO</v>
      </c>
      <c r="H12" s="2" t="str">
        <f>STIMA!H12</f>
        <v xml:space="preserve">MOVIMENTI DI MATERIE </v>
      </c>
      <c r="I12" s="42" t="s">
        <v>85</v>
      </c>
      <c r="J12" s="43"/>
      <c r="K12" s="44"/>
      <c r="L12" s="5">
        <f>L10+L11</f>
        <v>299.18204274525465</v>
      </c>
      <c r="M12" s="2" t="str">
        <f>IF(E12="","",VLOOKUP(E12,EPU,3,FALSE))</f>
        <v>MC</v>
      </c>
      <c r="N12" s="6">
        <f>IF(E12="","",VLOOKUP(E12,EPU,4,FALSE))</f>
        <v>15.83</v>
      </c>
      <c r="O12" s="7">
        <f>L12*N12</f>
        <v>4736.0517366573813</v>
      </c>
      <c r="P12" s="13">
        <f>O12/$O$61</f>
        <v>0.54201606334754149</v>
      </c>
    </row>
    <row r="13" spans="1:29" x14ac:dyDescent="0.25">
      <c r="A13" s="23" t="s">
        <v>104</v>
      </c>
      <c r="B13" s="27">
        <f>VLOOKUP($B$5,GEOMETRIA,HLOOKUP($A13,CNR!$A$1:$AX$2,2,FALSE),FALSE)</f>
        <v>0</v>
      </c>
      <c r="D13" s="2" t="s">
        <v>67</v>
      </c>
      <c r="E13" s="2" t="str">
        <f>STIMA!E13</f>
        <v>A.02.007.d</v>
      </c>
      <c r="F13" s="3" t="str">
        <f t="shared" si="0"/>
        <v>- Compresa configurazione delle scarpate e profilatura dei cigli</v>
      </c>
      <c r="G13" s="2" t="str">
        <f>STIMA!G13</f>
        <v>CORPO</v>
      </c>
      <c r="H13" s="2" t="str">
        <f>STIMA!H13</f>
        <v xml:space="preserve">MOVIMENTI DI MATERIE </v>
      </c>
      <c r="I13" s="45" t="s">
        <v>85</v>
      </c>
      <c r="J13" s="46"/>
      <c r="K13" s="47"/>
      <c r="L13" s="5">
        <f>L12</f>
        <v>299.18204274525465</v>
      </c>
      <c r="M13" s="2" t="str">
        <f t="shared" si="1"/>
        <v>MC</v>
      </c>
      <c r="N13" s="6">
        <f t="shared" si="2"/>
        <v>0.87</v>
      </c>
      <c r="O13" s="7">
        <f>L13*N13</f>
        <v>260.28837718837156</v>
      </c>
      <c r="P13" s="13">
        <f>O13/$O$61</f>
        <v>2.9788627612909731E-2</v>
      </c>
    </row>
    <row r="14" spans="1:29" x14ac:dyDescent="0.25">
      <c r="A14" s="23" t="s">
        <v>105</v>
      </c>
      <c r="B14" s="27">
        <f>VLOOKUP($B$5,GEOMETRIA,HLOOKUP($A14,CNR!$A$1:$AX$2,2,FALSE),FALSE)</f>
        <v>0</v>
      </c>
      <c r="D14" s="2" t="s">
        <v>60</v>
      </c>
      <c r="E14" s="2" t="str">
        <f>STIMA!E14</f>
        <v>A.01.004</v>
      </c>
      <c r="F14" s="3" t="str">
        <f>IF(E14="","",VLOOKUP(E14,EPU,2,FALSE))</f>
        <v>SCAVO A SEZIONE RISTRETTA PER TRINCEE E BONIFICHE</v>
      </c>
      <c r="G14" s="2" t="str">
        <f>STIMA!G14</f>
        <v>CORPO</v>
      </c>
      <c r="H14" s="2" t="str">
        <f>STIMA!H14</f>
        <v xml:space="preserve">MOVIMENTI DI MATERIE </v>
      </c>
      <c r="I14" s="4">
        <f>$B$7</f>
        <v>1</v>
      </c>
      <c r="J14" s="5">
        <f>2*(B21+B21)</f>
        <v>4</v>
      </c>
      <c r="K14" s="5">
        <f>B21</f>
        <v>1</v>
      </c>
      <c r="L14" s="5">
        <f>I14*J14*K14</f>
        <v>4</v>
      </c>
      <c r="M14" s="2" t="str">
        <f>IF(E14="","",VLOOKUP(E14,EPU,3,FALSE))</f>
        <v>MC</v>
      </c>
      <c r="N14" s="6">
        <f>IF(E14="","",VLOOKUP(E14,EPU,4,FALSE))</f>
        <v>11.13</v>
      </c>
      <c r="O14" s="7">
        <f>L14*N14</f>
        <v>44.52</v>
      </c>
      <c r="P14" s="13">
        <f>O14/$O$61</f>
        <v>5.0950784497264491E-3</v>
      </c>
    </row>
    <row r="15" spans="1:29" x14ac:dyDescent="0.25">
      <c r="A15" s="26" t="s">
        <v>95</v>
      </c>
      <c r="B15" s="27">
        <f>VLOOKUP($B$5,GEOMETRIA,HLOOKUP($A15,CNR!$A$1:$AX$2,2,FALSE),FALSE)</f>
        <v>0</v>
      </c>
      <c r="D15" s="2" t="s">
        <v>64</v>
      </c>
      <c r="E15" s="2"/>
      <c r="F15" s="29"/>
      <c r="G15" s="2"/>
      <c r="H15" s="2"/>
      <c r="I15" s="4">
        <f>$B$7</f>
        <v>1</v>
      </c>
      <c r="J15" s="5">
        <f>IF(B47&gt;0,B6+B10,IF(B3+B29&lt;0,(B6+2*B10+2*B12+B15+B9+K15*B17),0))</f>
        <v>0</v>
      </c>
      <c r="K15" s="5">
        <f>IF(B3&lt;0,(IF(B29-B3&gt;B19,-B3+B29-B19,-B3+B29)),0)</f>
        <v>0</v>
      </c>
      <c r="L15" s="5">
        <f>I15*J15*K15</f>
        <v>0</v>
      </c>
      <c r="M15" s="28" t="str">
        <f>IF(E15="","",VLOOKUP(E15,EPU,3,FALSE))</f>
        <v/>
      </c>
      <c r="N15" s="32" t="str">
        <f>IF(E15="","",VLOOKUP(E15,EPU,4,FALSE))</f>
        <v/>
      </c>
      <c r="O15" s="33"/>
      <c r="P15" s="34"/>
    </row>
    <row r="16" spans="1:29" x14ac:dyDescent="0.25">
      <c r="A16" s="15" t="s">
        <v>45</v>
      </c>
      <c r="B16" s="27">
        <f>VLOOKUP($B$5,GEOMETRIA,HLOOKUP($A16,CNR!$A$1:$AX$2,2,FALSE),FALSE)</f>
        <v>1.5</v>
      </c>
      <c r="D16" s="2" t="s">
        <v>64</v>
      </c>
      <c r="E16" s="2"/>
      <c r="F16" s="36"/>
      <c r="G16" s="2"/>
      <c r="H16" s="2"/>
      <c r="I16" s="4">
        <f>$B$7</f>
        <v>1</v>
      </c>
      <c r="J16" s="5">
        <f>IF(B47&gt;0,B6+B10+B18,IF(K16&gt;0,(B6+2*B10+2*B12+B15+B9+2*K15*B17+K16*B17)+2*B18,0))</f>
        <v>0</v>
      </c>
      <c r="K16" s="5">
        <f>IF(B3&lt;0,(IF(B29-B3&gt;B19,B19,0)),0)</f>
        <v>0</v>
      </c>
      <c r="L16" s="5">
        <f>I16*J16*K16</f>
        <v>0</v>
      </c>
      <c r="M16" s="35" t="str">
        <f>IF(E16="","",VLOOKUP(E16,EPU,3,FALSE))</f>
        <v/>
      </c>
      <c r="N16" s="39" t="str">
        <f>IF(E16="","",VLOOKUP(E16,EPU,4,FALSE))</f>
        <v/>
      </c>
      <c r="O16" s="40"/>
      <c r="P16" s="41"/>
    </row>
    <row r="17" spans="1:16" x14ac:dyDescent="0.25">
      <c r="A17" s="15" t="s">
        <v>46</v>
      </c>
      <c r="B17" s="27">
        <f>VLOOKUP($B$5,GEOMETRIA,HLOOKUP($A17,CNR!$A$1:$AX$2,2,FALSE),FALSE)</f>
        <v>1</v>
      </c>
      <c r="D17" s="2" t="s">
        <v>64</v>
      </c>
      <c r="E17" s="2" t="str">
        <f>STIMA!E17</f>
        <v>A.01.001</v>
      </c>
      <c r="F17" s="3" t="str">
        <f>IF(E17="","",VLOOKUP(E17,EPU,2,FALSE))</f>
        <v>SCAVO DI SBANCAMENTO IN MATERIE DI QUALSIASI NATURA</v>
      </c>
      <c r="G17" s="2" t="str">
        <f>STIMA!G17</f>
        <v>CORPO</v>
      </c>
      <c r="H17" s="2" t="str">
        <f>STIMA!H17</f>
        <v xml:space="preserve">MOVIMENTI DI MATERIE </v>
      </c>
      <c r="I17" s="48" t="s">
        <v>85</v>
      </c>
      <c r="J17" s="49"/>
      <c r="K17" s="50"/>
      <c r="L17" s="5">
        <f>L15+L16</f>
        <v>0</v>
      </c>
      <c r="M17" s="2" t="str">
        <f>IF(E17="","",VLOOKUP(E17,EPU,3,FALSE))</f>
        <v>MC</v>
      </c>
      <c r="N17" s="6">
        <f>IF(E17="","",VLOOKUP(E17,EPU,4,FALSE))</f>
        <v>3.65</v>
      </c>
      <c r="O17" s="7">
        <f t="shared" ref="O17:O35" si="5">L17*N17</f>
        <v>0</v>
      </c>
      <c r="P17" s="13">
        <f t="shared" ref="P17:P52" si="6">O17/$O$61</f>
        <v>0</v>
      </c>
    </row>
    <row r="18" spans="1:16" x14ac:dyDescent="0.25">
      <c r="A18" s="23" t="s">
        <v>84</v>
      </c>
      <c r="B18" s="27">
        <f>VLOOKUP($B$5,GEOMETRIA,HLOOKUP($A18,CNR!$A$1:$AX$2,2,FALSE),FALSE)</f>
        <v>3</v>
      </c>
      <c r="D18" s="2" t="s">
        <v>50</v>
      </c>
      <c r="E18" s="2" t="str">
        <f>STIMA!E18</f>
        <v>D.01.001</v>
      </c>
      <c r="F18" s="3" t="str">
        <f t="shared" si="0"/>
        <v>FONDAZIONE STRADALE IN MISTO GRANULARE STABILIZZATO</v>
      </c>
      <c r="G18" s="2" t="str">
        <f>STIMA!G18</f>
        <v>CORPO</v>
      </c>
      <c r="H18" s="2" t="str">
        <f>STIMA!H18</f>
        <v>SOVRASTRUTTURA</v>
      </c>
      <c r="I18" s="4">
        <f t="shared" ref="I18:I25" si="7">$B$7</f>
        <v>1</v>
      </c>
      <c r="J18" s="5">
        <f>IF(B47&gt;0,B6+B48,B6+2*B12+B15+B8*(2*(MAX(B27,B28))+2*B26+2*B25+2*B24+B23))</f>
        <v>21.58</v>
      </c>
      <c r="K18" s="5">
        <f>B23</f>
        <v>0.3</v>
      </c>
      <c r="L18" s="5">
        <f t="shared" ref="L18:L22" si="8">I18*J18*K18</f>
        <v>6.4739999999999993</v>
      </c>
      <c r="M18" s="2" t="str">
        <f t="shared" si="1"/>
        <v>MC</v>
      </c>
      <c r="N18" s="6">
        <f t="shared" si="2"/>
        <v>31.05</v>
      </c>
      <c r="O18" s="7">
        <f t="shared" si="5"/>
        <v>201.01769999999999</v>
      </c>
      <c r="P18" s="13">
        <f t="shared" si="6"/>
        <v>2.3005412203135137E-2</v>
      </c>
    </row>
    <row r="19" spans="1:16" x14ac:dyDescent="0.25">
      <c r="A19" s="23" t="s">
        <v>83</v>
      </c>
      <c r="B19" s="27">
        <f>VLOOKUP($B$5,GEOMETRIA,HLOOKUP($A19,CNR!$A$1:$AX$2,2,FALSE),FALSE)</f>
        <v>5</v>
      </c>
      <c r="D19" s="2" t="s">
        <v>51</v>
      </c>
      <c r="E19" s="2" t="str">
        <f>STIMA!E19</f>
        <v>D.01.003</v>
      </c>
      <c r="F19" s="3" t="str">
        <f t="shared" si="0"/>
        <v>FONDAZIONE STRADALE IN MISTO CEMENTATO</v>
      </c>
      <c r="G19" s="2" t="str">
        <f>STIMA!G19</f>
        <v>CORPO</v>
      </c>
      <c r="H19" s="2" t="str">
        <f>STIMA!H19</f>
        <v>SOVRASTRUTTURA</v>
      </c>
      <c r="I19" s="4">
        <f t="shared" si="7"/>
        <v>1</v>
      </c>
      <c r="J19" s="5">
        <f>IF(B47&gt;0,B6+B48,B6+B8*(2*(MAX(B27,B28))+2*B26+2*B25+B24))</f>
        <v>20.68</v>
      </c>
      <c r="K19" s="5">
        <f>B24</f>
        <v>0.15</v>
      </c>
      <c r="L19" s="5">
        <f t="shared" si="8"/>
        <v>3.1019999999999999</v>
      </c>
      <c r="M19" s="2" t="str">
        <f t="shared" si="1"/>
        <v>MC</v>
      </c>
      <c r="N19" s="6">
        <f t="shared" si="2"/>
        <v>47.63</v>
      </c>
      <c r="O19" s="7">
        <f t="shared" si="5"/>
        <v>147.74825999999999</v>
      </c>
      <c r="P19" s="13">
        <f t="shared" si="6"/>
        <v>1.690900663770396E-2</v>
      </c>
    </row>
    <row r="20" spans="1:16" x14ac:dyDescent="0.25">
      <c r="A20" s="15" t="s">
        <v>47</v>
      </c>
      <c r="B20" s="27">
        <f>VLOOKUP($B$5,GEOMETRIA,HLOOKUP($A20,CNR!$A$1:$AX$2,2,FALSE),FALSE)</f>
        <v>1</v>
      </c>
      <c r="D20" s="2" t="s">
        <v>52</v>
      </c>
      <c r="E20" s="2" t="str">
        <f>STIMA!E20</f>
        <v>D.01.005.c</v>
      </c>
      <c r="F20" s="3" t="str">
        <f t="shared" si="0"/>
        <v>- Con bitume modificato soft per metro cubo reso e per uno spessore superiore a cm 10</v>
      </c>
      <c r="G20" s="2" t="str">
        <f>STIMA!G20</f>
        <v>CORPO</v>
      </c>
      <c r="H20" s="2" t="str">
        <f>STIMA!H20</f>
        <v>SOVRASTRUTTURA</v>
      </c>
      <c r="I20" s="4">
        <f t="shared" si="7"/>
        <v>1</v>
      </c>
      <c r="J20" s="5">
        <f>IF(B47&gt;0,B6+B48,B6+B8*(2*(MAX(B27,B28))+2*B26+B25))</f>
        <v>20.14</v>
      </c>
      <c r="K20" s="5">
        <f>B25</f>
        <v>0.12</v>
      </c>
      <c r="L20" s="5">
        <f t="shared" si="8"/>
        <v>2.4167999999999998</v>
      </c>
      <c r="M20" s="2" t="str">
        <f t="shared" si="1"/>
        <v>MC</v>
      </c>
      <c r="N20" s="6">
        <f t="shared" si="2"/>
        <v>138.33000000000001</v>
      </c>
      <c r="O20" s="7">
        <f t="shared" si="5"/>
        <v>334.315944</v>
      </c>
      <c r="P20" s="13">
        <f t="shared" si="6"/>
        <v>3.8260690963035811E-2</v>
      </c>
    </row>
    <row r="21" spans="1:16" x14ac:dyDescent="0.25">
      <c r="A21" s="15" t="s">
        <v>48</v>
      </c>
      <c r="B21" s="27">
        <f>VLOOKUP($B$5,GEOMETRIA,HLOOKUP($A21,CNR!$A$1:$AX$2,2,FALSE),FALSE)</f>
        <v>1</v>
      </c>
      <c r="D21" s="2" t="s">
        <v>53</v>
      </c>
      <c r="E21" s="2" t="str">
        <f>STIMA!E21</f>
        <v>D.01.017.e</v>
      </c>
      <c r="F21" s="3" t="str">
        <f t="shared" si="0"/>
        <v>- Con bitume modificato soft per metro cubo reso e per spessore superiore a cm 6</v>
      </c>
      <c r="G21" s="2" t="str">
        <f>STIMA!G21</f>
        <v>CORPO</v>
      </c>
      <c r="H21" s="2" t="str">
        <f>STIMA!H21</f>
        <v>SOVRASTRUTTURA</v>
      </c>
      <c r="I21" s="4">
        <f t="shared" si="7"/>
        <v>1</v>
      </c>
      <c r="J21" s="5">
        <f>IF(B47&gt;0,B6+B48,B6+B8*(2*(MAX(B27,B28))+B26))</f>
        <v>19.78</v>
      </c>
      <c r="K21" s="5">
        <f>B26</f>
        <v>0.06</v>
      </c>
      <c r="L21" s="5">
        <f t="shared" si="8"/>
        <v>1.1868000000000001</v>
      </c>
      <c r="M21" s="2" t="str">
        <f t="shared" si="1"/>
        <v>MC</v>
      </c>
      <c r="N21" s="6">
        <f t="shared" si="2"/>
        <v>152.34</v>
      </c>
      <c r="O21" s="7">
        <f t="shared" si="5"/>
        <v>180.79711200000003</v>
      </c>
      <c r="P21" s="13">
        <f t="shared" si="6"/>
        <v>2.0691272891374197E-2</v>
      </c>
    </row>
    <row r="22" spans="1:16" ht="15.75" thickBot="1" x14ac:dyDescent="0.3">
      <c r="A22" s="15" t="s">
        <v>49</v>
      </c>
      <c r="B22" s="27">
        <f>VLOOKUP($B$5,GEOMETRIA,HLOOKUP($A22,CNR!$A$1:$AX$2,2,FALSE),FALSE)</f>
        <v>1</v>
      </c>
      <c r="D22" s="2" t="s">
        <v>54</v>
      </c>
      <c r="E22" s="2" t="str">
        <f>STIMA!E22</f>
        <v>D.01.021.e</v>
      </c>
      <c r="F22" s="3" t="str">
        <f t="shared" si="0"/>
        <v>- Con bitume modificato hard per metro cubo reso e per spessore superiore a cm 3</v>
      </c>
      <c r="G22" s="2" t="str">
        <f>STIMA!G22</f>
        <v>CORPO</v>
      </c>
      <c r="H22" s="2" t="str">
        <f>STIMA!H22</f>
        <v>SOVRASTRUTTURA</v>
      </c>
      <c r="I22" s="4">
        <f t="shared" si="7"/>
        <v>1</v>
      </c>
      <c r="J22" s="5">
        <f>IF(B47&gt;0,B6+B48,B6+B8*B27)</f>
        <v>19.5</v>
      </c>
      <c r="K22" s="5">
        <f>B27</f>
        <v>0</v>
      </c>
      <c r="L22" s="5">
        <f t="shared" si="8"/>
        <v>0</v>
      </c>
      <c r="M22" s="2" t="str">
        <f t="shared" si="1"/>
        <v>MC</v>
      </c>
      <c r="N22" s="6">
        <f t="shared" si="2"/>
        <v>173.44</v>
      </c>
      <c r="O22" s="7">
        <f t="shared" si="5"/>
        <v>0</v>
      </c>
      <c r="P22" s="13">
        <f t="shared" si="6"/>
        <v>0</v>
      </c>
    </row>
    <row r="23" spans="1:16" x14ac:dyDescent="0.25">
      <c r="A23" s="76" t="s">
        <v>50</v>
      </c>
      <c r="B23" s="52">
        <f>VLOOKUP($B$5,GEOMETRIA,HLOOKUP($A23,CNR!$A$1:$AX$2,2,FALSE),FALSE)</f>
        <v>0.3</v>
      </c>
      <c r="D23" s="2" t="s">
        <v>55</v>
      </c>
      <c r="E23" s="2" t="str">
        <f>STIMA!E23</f>
        <v>D.01.036.a</v>
      </c>
      <c r="F23" s="3" t="str">
        <f t="shared" si="0"/>
        <v>- Con bitume modificato hard per uno spessore di cm 4</v>
      </c>
      <c r="G23" s="2" t="str">
        <f>STIMA!G23</f>
        <v>CORPO</v>
      </c>
      <c r="H23" s="2" t="str">
        <f>STIMA!H23</f>
        <v>SOVRASTRUTTURA</v>
      </c>
      <c r="I23" s="4">
        <f t="shared" si="7"/>
        <v>1</v>
      </c>
      <c r="J23" s="5">
        <f>IF(B47&gt;0,B6+B48,B6+B8*B28)</f>
        <v>19.579999999999998</v>
      </c>
      <c r="K23" s="12"/>
      <c r="L23" s="5">
        <f>IF(B28&gt;0,I23*J23,0)</f>
        <v>19.579999999999998</v>
      </c>
      <c r="M23" s="2" t="str">
        <f t="shared" si="1"/>
        <v>MQ</v>
      </c>
      <c r="N23" s="6">
        <f t="shared" si="2"/>
        <v>9.7799999999999994</v>
      </c>
      <c r="O23" s="7">
        <f t="shared" si="5"/>
        <v>191.49239999999998</v>
      </c>
      <c r="P23" s="13">
        <f t="shared" si="6"/>
        <v>2.1915292015417719E-2</v>
      </c>
    </row>
    <row r="24" spans="1:16" x14ac:dyDescent="0.25">
      <c r="A24" s="77" t="s">
        <v>51</v>
      </c>
      <c r="B24" s="54">
        <f>VLOOKUP($B$5,GEOMETRIA,HLOOKUP($A24,CNR!$A$1:$AX$2,2,FALSE),FALSE)</f>
        <v>0.15</v>
      </c>
      <c r="D24" s="2" t="s">
        <v>59</v>
      </c>
      <c r="E24" s="2" t="str">
        <f>STIMA!E24</f>
        <v>D.01.043.a</v>
      </c>
      <c r="F24" s="3" t="str">
        <f t="shared" si="0"/>
        <v>- In emulsione bituminosa non modificata</v>
      </c>
      <c r="G24" s="2" t="str">
        <f>STIMA!G24</f>
        <v>CORPO</v>
      </c>
      <c r="H24" s="2" t="str">
        <f>STIMA!H24</f>
        <v>SOVRASTRUTTURA</v>
      </c>
      <c r="I24" s="4">
        <f t="shared" si="7"/>
        <v>1</v>
      </c>
      <c r="J24" s="5">
        <f>J23</f>
        <v>19.579999999999998</v>
      </c>
      <c r="K24" s="12"/>
      <c r="L24" s="5">
        <f>L23</f>
        <v>19.579999999999998</v>
      </c>
      <c r="M24" s="2" t="str">
        <f t="shared" si="1"/>
        <v>MQ</v>
      </c>
      <c r="N24" s="6">
        <f t="shared" si="2"/>
        <v>0.8</v>
      </c>
      <c r="O24" s="7">
        <f t="shared" si="5"/>
        <v>15.664</v>
      </c>
      <c r="P24" s="13">
        <f t="shared" si="6"/>
        <v>1.7926619235515519E-3</v>
      </c>
    </row>
    <row r="25" spans="1:16" x14ac:dyDescent="0.25">
      <c r="A25" s="77" t="s">
        <v>52</v>
      </c>
      <c r="B25" s="54">
        <f>VLOOKUP($B$5,GEOMETRIA,HLOOKUP($A25,CNR!$A$1:$AX$2,2,FALSE),FALSE)</f>
        <v>0.12</v>
      </c>
      <c r="D25" s="55" t="s">
        <v>87</v>
      </c>
      <c r="E25" s="2" t="str">
        <f>STIMA!E25</f>
        <v>A.02.004.b</v>
      </c>
      <c r="F25" s="3" t="str">
        <f t="shared" si="0"/>
        <v>- Dai depositi dell'amministrazione</v>
      </c>
      <c r="G25" s="2" t="str">
        <f>STIMA!G25</f>
        <v>CORPO</v>
      </c>
      <c r="H25" s="2" t="str">
        <f>STIMA!H25</f>
        <v xml:space="preserve">MOVIMENTI DI MATERIE </v>
      </c>
      <c r="I25" s="4">
        <f t="shared" si="7"/>
        <v>1</v>
      </c>
      <c r="J25" s="5">
        <f>IF(B47&gt;0,ABS(B3)/COS(ATAN(B16))+B10,IF(B3&gt;0,(2*(B3-B29)/COS(ATAN(B16))+((B29+B11)*(B10+(B29+B11)*B16/2)-B29*B29/2)*2/B30+B9*B29/B30+(IF(B3&gt;B19,2*B18,0))+IF(B13&gt;0,((3.14*(B13/2-B6-B15)^2*B3)/B7/B30),0)),((K15+B29-B30)+(K16-B30))*2*+B17+B9*B29/B30+IF(B29-B3&gt;B19,2*B18,0)+2*B10/B30))</f>
        <v>45.896857515817707</v>
      </c>
      <c r="K25" s="5">
        <f>B30</f>
        <v>0.3</v>
      </c>
      <c r="L25" s="5">
        <f>I25*J25*K25</f>
        <v>13.769057254745311</v>
      </c>
      <c r="M25" s="2" t="str">
        <f t="shared" si="1"/>
        <v>MC</v>
      </c>
      <c r="N25" s="6">
        <f t="shared" si="2"/>
        <v>4.17</v>
      </c>
      <c r="O25" s="7">
        <f t="shared" si="5"/>
        <v>57.41696875228795</v>
      </c>
      <c r="P25" s="13">
        <f t="shared" si="6"/>
        <v>6.5710682870260386E-3</v>
      </c>
    </row>
    <row r="26" spans="1:16" x14ac:dyDescent="0.25">
      <c r="A26" s="77" t="s">
        <v>53</v>
      </c>
      <c r="B26" s="54">
        <f>VLOOKUP($B$5,GEOMETRIA,HLOOKUP($A26,CNR!$A$1:$AX$2,2,FALSE),FALSE)</f>
        <v>0.06</v>
      </c>
      <c r="D26" s="2" t="s">
        <v>69</v>
      </c>
      <c r="E26" s="2" t="str">
        <f>STIMA!E26</f>
        <v>A.02.007.d</v>
      </c>
      <c r="F26" s="3" t="str">
        <f>IF(E26="","",VLOOKUP(E26,EPU,2,FALSE))</f>
        <v>- Compresa configurazione delle scarpate e profilatura dei cigli</v>
      </c>
      <c r="G26" s="2" t="str">
        <f>STIMA!G26</f>
        <v>CORPO</v>
      </c>
      <c r="H26" s="2" t="str">
        <f>STIMA!H26</f>
        <v xml:space="preserve">MOVIMENTI DI MATERIE </v>
      </c>
      <c r="I26" s="48" t="s">
        <v>85</v>
      </c>
      <c r="J26" s="49"/>
      <c r="K26" s="50"/>
      <c r="L26" s="5">
        <f>L25</f>
        <v>13.769057254745311</v>
      </c>
      <c r="M26" s="2" t="str">
        <f t="shared" si="1"/>
        <v>MC</v>
      </c>
      <c r="N26" s="6">
        <f t="shared" si="2"/>
        <v>0.87</v>
      </c>
      <c r="O26" s="7">
        <f t="shared" si="5"/>
        <v>11.97907981162842</v>
      </c>
      <c r="P26" s="13">
        <f t="shared" si="6"/>
        <v>1.3709423044874468E-3</v>
      </c>
    </row>
    <row r="27" spans="1:16" x14ac:dyDescent="0.25">
      <c r="A27" s="77" t="s">
        <v>54</v>
      </c>
      <c r="B27" s="54">
        <f>VLOOKUP($B$5,GEOMETRIA,HLOOKUP($A27,CNR!$A$1:$AX$2,2,FALSE),FALSE)</f>
        <v>0</v>
      </c>
      <c r="D27" s="55" t="s">
        <v>91</v>
      </c>
      <c r="E27" s="2" t="str">
        <f>STIMA!E27</f>
        <v>F.01.019.1.a</v>
      </c>
      <c r="F27" s="3" t="str">
        <f>IF(E27="","",VLOOKUP(E27,EPU,2,FALSE))</f>
        <v>- Con miscuglio di semi di prato</v>
      </c>
      <c r="G27" s="2" t="str">
        <f>STIMA!G27</f>
        <v>CORPO</v>
      </c>
      <c r="H27" s="2" t="str">
        <f>STIMA!H27</f>
        <v xml:space="preserve">MOVIMENTI DI MATERIE </v>
      </c>
      <c r="I27" s="4">
        <f>$B$7</f>
        <v>1</v>
      </c>
      <c r="J27" s="5">
        <f>IF(B47&gt;0,ABS(B3)/COS(ATAN(B16))+B10,IF(B3&gt;0,(2*(B3-B29)/COS(ATAN(B16))+((B29+B11)*(B10+(B29+B11)*B16/2)-B29*B29/2)*2/B30+B9*B29/B30+(IF(B3&gt;B19,2*B18,0))),((K15+B29-B30)+(K16-B30))*2*+B17+B9*B29/B30+IF(B29-B3&gt;B19,2*B18,0)+2*B10/B30))</f>
        <v>45.896857515817707</v>
      </c>
      <c r="K27" s="20"/>
      <c r="L27" s="5">
        <f t="shared" ref="L27:L34" si="9">I27*J27</f>
        <v>45.896857515817707</v>
      </c>
      <c r="M27" s="2" t="str">
        <f t="shared" si="1"/>
        <v>MQ</v>
      </c>
      <c r="N27" s="6">
        <f t="shared" si="2"/>
        <v>1.26</v>
      </c>
      <c r="O27" s="7">
        <f t="shared" si="5"/>
        <v>57.83004046993031</v>
      </c>
      <c r="P27" s="13">
        <f t="shared" si="6"/>
        <v>6.6183421595945712E-3</v>
      </c>
    </row>
    <row r="28" spans="1:16" ht="15.75" thickBot="1" x14ac:dyDescent="0.3">
      <c r="A28" s="77" t="s">
        <v>55</v>
      </c>
      <c r="B28" s="54">
        <f>VLOOKUP($B$5,GEOMETRIA,HLOOKUP($A28,CNR!$A$1:$AX$2,2,FALSE),FALSE)</f>
        <v>0.04</v>
      </c>
      <c r="D28" s="2" t="s">
        <v>61</v>
      </c>
      <c r="E28" s="2" t="str">
        <f>STIMA!E28</f>
        <v>E.05.010.a</v>
      </c>
      <c r="F28" s="3" t="str">
        <f t="shared" si="0"/>
        <v>- Recinzione stradale di sicurezza di H nominale 1.20 m</v>
      </c>
      <c r="G28" s="2" t="str">
        <f>STIMA!G28</f>
        <v>CORPO</v>
      </c>
      <c r="H28" s="2" t="str">
        <f>STIMA!H28</f>
        <v>LAVORI DIVERSI</v>
      </c>
      <c r="I28" s="4">
        <f>IF(B22&gt;0,$B$7,0)</f>
        <v>1</v>
      </c>
      <c r="J28" s="5">
        <v>2</v>
      </c>
      <c r="K28" s="22"/>
      <c r="L28" s="5">
        <f t="shared" si="9"/>
        <v>2</v>
      </c>
      <c r="M28" s="2" t="str">
        <f t="shared" si="1"/>
        <v>ML</v>
      </c>
      <c r="N28" s="6">
        <f t="shared" si="2"/>
        <v>29.86</v>
      </c>
      <c r="O28" s="7">
        <f t="shared" si="5"/>
        <v>59.72</v>
      </c>
      <c r="P28" s="13">
        <f t="shared" si="6"/>
        <v>6.8346380282494051E-3</v>
      </c>
    </row>
    <row r="29" spans="1:16" ht="15.75" thickBot="1" x14ac:dyDescent="0.3">
      <c r="A29" s="78" t="s">
        <v>21</v>
      </c>
      <c r="B29" s="19">
        <f>VLOOKUP($B$5,GEOMETRIA,HLOOKUP($A29,CNR!$A$1:$AX$2,2,FALSE),FALSE)</f>
        <v>0.66999999999999993</v>
      </c>
      <c r="D29" s="55" t="s">
        <v>92</v>
      </c>
      <c r="E29" s="2" t="str">
        <f>STIMA!E29</f>
        <v>G.02.002.a</v>
      </c>
      <c r="F29" s="3" t="str">
        <f t="shared" si="0"/>
        <v>- Bordo laterale</v>
      </c>
      <c r="G29" s="2" t="str">
        <f>STIMA!G29</f>
        <v>CORPO</v>
      </c>
      <c r="H29" s="2" t="str">
        <f>STIMA!H29</f>
        <v xml:space="preserve">BARRIERE DI SICUREZZA </v>
      </c>
      <c r="I29" s="4">
        <f>$B$7+2*B14*(B13/2-B6)</f>
        <v>1</v>
      </c>
      <c r="J29" s="5">
        <f>IF($B$3&lt;1.5,0,B37)</f>
        <v>0</v>
      </c>
      <c r="K29" s="22"/>
      <c r="L29" s="5">
        <f t="shared" si="9"/>
        <v>0</v>
      </c>
      <c r="M29" s="2" t="str">
        <f t="shared" si="1"/>
        <v>ML</v>
      </c>
      <c r="N29" s="6">
        <f t="shared" si="2"/>
        <v>58.29</v>
      </c>
      <c r="O29" s="7">
        <f t="shared" si="5"/>
        <v>0</v>
      </c>
      <c r="P29" s="13">
        <f t="shared" si="6"/>
        <v>0</v>
      </c>
    </row>
    <row r="30" spans="1:16" x14ac:dyDescent="0.25">
      <c r="A30" s="1" t="s">
        <v>86</v>
      </c>
      <c r="B30" s="27">
        <f>VLOOKUP($B$5,GEOMETRIA,HLOOKUP($A30,CNR!$A$1:$AX$2,2,FALSE),FALSE)</f>
        <v>0.3</v>
      </c>
      <c r="D30" s="55" t="s">
        <v>80</v>
      </c>
      <c r="E30" s="2" t="str">
        <f>STIMA!E30</f>
        <v>G.02.003.a</v>
      </c>
      <c r="F30" s="3" t="str">
        <f t="shared" si="0"/>
        <v>- Bordo laterale nastro e paletti o muretto</v>
      </c>
      <c r="G30" s="2" t="str">
        <f>STIMA!G30</f>
        <v>CORPO</v>
      </c>
      <c r="H30" s="2" t="str">
        <f>STIMA!H30</f>
        <v xml:space="preserve">BARRIERE DI SICUREZZA </v>
      </c>
      <c r="I30" s="4">
        <f>$B$7+2*B14*(B13/2-B6)</f>
        <v>1</v>
      </c>
      <c r="J30" s="5">
        <f>IF($B$3&lt;1.5,0,B38)</f>
        <v>0</v>
      </c>
      <c r="K30" s="22"/>
      <c r="L30" s="5">
        <f t="shared" si="9"/>
        <v>0</v>
      </c>
      <c r="M30" s="2" t="str">
        <f t="shared" si="1"/>
        <v>ML</v>
      </c>
      <c r="N30" s="6">
        <f t="shared" si="2"/>
        <v>100.61</v>
      </c>
      <c r="O30" s="7">
        <f t="shared" si="5"/>
        <v>0</v>
      </c>
      <c r="P30" s="13">
        <f t="shared" si="6"/>
        <v>0</v>
      </c>
    </row>
    <row r="31" spans="1:16" x14ac:dyDescent="0.25">
      <c r="A31" s="1" t="s">
        <v>56</v>
      </c>
      <c r="B31" s="27">
        <f>VLOOKUP($B$5,GEOMETRIA,HLOOKUP($A31,CNR!$A$1:$AX$2,2,FALSE),FALSE)</f>
        <v>0.3</v>
      </c>
      <c r="D31" s="55" t="s">
        <v>99</v>
      </c>
      <c r="E31" s="2" t="str">
        <f>STIMA!E31</f>
        <v>G.02.004.a</v>
      </c>
      <c r="F31" s="3" t="str">
        <f t="shared" si="0"/>
        <v>- Bordo laterale nastro e paletti</v>
      </c>
      <c r="G31" s="2" t="str">
        <f>STIMA!G31</f>
        <v>CORPO</v>
      </c>
      <c r="H31" s="2" t="str">
        <f>STIMA!H31</f>
        <v xml:space="preserve">BARRIERE DI SICUREZZA </v>
      </c>
      <c r="I31" s="4">
        <f>$B$7+2*B14*(B13/2-B6)</f>
        <v>1</v>
      </c>
      <c r="J31" s="5">
        <f>IF($B$3&lt;1.5,0,B39)</f>
        <v>2</v>
      </c>
      <c r="K31" s="22"/>
      <c r="L31" s="5">
        <f t="shared" si="9"/>
        <v>2</v>
      </c>
      <c r="M31" s="2" t="str">
        <f t="shared" si="1"/>
        <v>ML</v>
      </c>
      <c r="N31" s="6">
        <f t="shared" si="2"/>
        <v>143.21</v>
      </c>
      <c r="O31" s="7">
        <f t="shared" si="5"/>
        <v>286.42</v>
      </c>
      <c r="P31" s="13">
        <f t="shared" si="6"/>
        <v>3.2779253584246396E-2</v>
      </c>
    </row>
    <row r="32" spans="1:16" x14ac:dyDescent="0.25">
      <c r="A32" s="1" t="s">
        <v>57</v>
      </c>
      <c r="B32" s="27">
        <f>VLOOKUP($B$5,GEOMETRIA,HLOOKUP($A32,CNR!$A$1:$AX$2,2,FALSE),FALSE)</f>
        <v>0.5</v>
      </c>
      <c r="D32" s="55" t="s">
        <v>100</v>
      </c>
      <c r="E32" s="2" t="str">
        <f>STIMA!E32</f>
        <v>G.02.005.b</v>
      </c>
      <c r="F32" s="3" t="str">
        <f t="shared" si="0"/>
        <v>- Bordo ponte nastro e paletti</v>
      </c>
      <c r="G32" s="2" t="str">
        <f>STIMA!G32</f>
        <v>CORPO</v>
      </c>
      <c r="H32" s="2" t="str">
        <f>STIMA!H32</f>
        <v xml:space="preserve">BARRIERE DI SICUREZZA </v>
      </c>
      <c r="I32" s="4">
        <f>$B$7+2*B14*(B13/2-B6)</f>
        <v>1</v>
      </c>
      <c r="J32" s="5">
        <f>IF($B$3&lt;1.5,0,B40)</f>
        <v>0</v>
      </c>
      <c r="K32" s="22"/>
      <c r="L32" s="5">
        <f t="shared" si="9"/>
        <v>0</v>
      </c>
      <c r="M32" s="2" t="str">
        <f t="shared" si="1"/>
        <v>ML</v>
      </c>
      <c r="N32" s="6">
        <f t="shared" si="2"/>
        <v>247.55</v>
      </c>
      <c r="O32" s="7">
        <f t="shared" si="5"/>
        <v>0</v>
      </c>
      <c r="P32" s="13">
        <f t="shared" si="6"/>
        <v>0</v>
      </c>
    </row>
    <row r="33" spans="1:17" x14ac:dyDescent="0.25">
      <c r="A33" s="1" t="s">
        <v>58</v>
      </c>
      <c r="B33" s="27">
        <f>VLOOKUP($B$5,GEOMETRIA,HLOOKUP($A33,CNR!$A$1:$AX$2,2,FALSE),FALSE)</f>
        <v>1</v>
      </c>
      <c r="D33" s="55" t="s">
        <v>101</v>
      </c>
      <c r="E33" s="2" t="str">
        <f>STIMA!E33</f>
        <v>G.02.005.a</v>
      </c>
      <c r="F33" s="3" t="str">
        <f t="shared" si="0"/>
        <v>- Spartitraffico monofilare</v>
      </c>
      <c r="G33" s="2" t="str">
        <f>STIMA!G33</f>
        <v>CORPO</v>
      </c>
      <c r="H33" s="2" t="str">
        <f>STIMA!H33</f>
        <v xml:space="preserve">BARRIERE DI SICUREZZA </v>
      </c>
      <c r="I33" s="4">
        <f>$B$7</f>
        <v>1</v>
      </c>
      <c r="J33" s="5">
        <f t="shared" ref="J33:J38" si="10">B41</f>
        <v>0</v>
      </c>
      <c r="K33" s="22"/>
      <c r="L33" s="5">
        <f t="shared" si="9"/>
        <v>0</v>
      </c>
      <c r="M33" s="2" t="str">
        <f t="shared" si="1"/>
        <v>ML</v>
      </c>
      <c r="N33" s="6">
        <f t="shared" si="2"/>
        <v>184.14</v>
      </c>
      <c r="O33" s="7">
        <f t="shared" si="5"/>
        <v>0</v>
      </c>
      <c r="P33" s="13">
        <f t="shared" si="6"/>
        <v>0</v>
      </c>
    </row>
    <row r="34" spans="1:17" x14ac:dyDescent="0.25">
      <c r="A34" s="1" t="s">
        <v>93</v>
      </c>
      <c r="B34" s="27">
        <f>VLOOKUP($B$5,GEOMETRIA,HLOOKUP($A34,CNR!$A$1:$AX$2,2,FALSE),FALSE)</f>
        <v>1</v>
      </c>
      <c r="D34" s="55" t="s">
        <v>103</v>
      </c>
      <c r="E34" s="2" t="str">
        <f>STIMA!E34</f>
        <v>G.02.015</v>
      </c>
      <c r="F34" s="3" t="str">
        <f t="shared" si="0"/>
        <v>MURETTO DEVIATORE RIGIDO REDIRETTIVO</v>
      </c>
      <c r="G34" s="2" t="str">
        <f>STIMA!G34</f>
        <v>CORPO</v>
      </c>
      <c r="H34" s="2" t="str">
        <f>STIMA!H34</f>
        <v xml:space="preserve">BARRIERE DI SICUREZZA </v>
      </c>
      <c r="I34" s="4">
        <f>$B$7</f>
        <v>1</v>
      </c>
      <c r="J34" s="5">
        <f t="shared" si="10"/>
        <v>1</v>
      </c>
      <c r="K34" s="22"/>
      <c r="L34" s="5">
        <f t="shared" si="9"/>
        <v>1</v>
      </c>
      <c r="M34" s="2" t="str">
        <f t="shared" si="1"/>
        <v>ML</v>
      </c>
      <c r="N34" s="6">
        <f t="shared" si="2"/>
        <v>104.41</v>
      </c>
      <c r="O34" s="7">
        <f t="shared" si="5"/>
        <v>104.41</v>
      </c>
      <c r="P34" s="13">
        <f t="shared" si="6"/>
        <v>1.1949172078525123E-2</v>
      </c>
    </row>
    <row r="35" spans="1:17" x14ac:dyDescent="0.25">
      <c r="A35" s="1" t="s">
        <v>70</v>
      </c>
      <c r="B35" s="27">
        <f>VLOOKUP($B$5,GEOMETRIA,HLOOKUP($A35,CNR!$A$1:$AX$2,2,FALSE),FALSE)</f>
        <v>1</v>
      </c>
      <c r="D35" s="55" t="s">
        <v>111</v>
      </c>
      <c r="E35" s="2" t="str">
        <f>STIMA!E35</f>
        <v>G.01.075</v>
      </c>
      <c r="F35" s="3" t="str">
        <f t="shared" si="0"/>
        <v>FORNITURA E POSA IN OPERA DI PARAPETTO SERIE PESANTE CON TUBI PASSANTI E PANNELLI MODULARI</v>
      </c>
      <c r="G35" s="2">
        <f>STIMA!G35</f>
        <v>0</v>
      </c>
      <c r="H35" s="2" t="str">
        <f>STIMA!H35</f>
        <v>LAVORI DIVERSI</v>
      </c>
      <c r="I35" s="4">
        <f>IF(B3&gt;0,$B$7,0)</f>
        <v>1</v>
      </c>
      <c r="J35" s="5">
        <f t="shared" si="10"/>
        <v>0</v>
      </c>
      <c r="K35" s="22"/>
      <c r="L35" s="5">
        <f>I35*J35</f>
        <v>0</v>
      </c>
      <c r="M35" s="2" t="str">
        <f t="shared" si="1"/>
        <v>ML</v>
      </c>
      <c r="N35" s="6">
        <f t="shared" si="2"/>
        <v>121.81</v>
      </c>
      <c r="O35" s="7">
        <f t="shared" si="5"/>
        <v>0</v>
      </c>
      <c r="P35" s="13">
        <f t="shared" si="6"/>
        <v>0</v>
      </c>
    </row>
    <row r="36" spans="1:17" x14ac:dyDescent="0.25">
      <c r="A36" s="1" t="s">
        <v>82</v>
      </c>
      <c r="B36" s="27">
        <f>VLOOKUP($B$5,GEOMETRIA,HLOOKUP($A36,CNR!$A$1:$AX$2,2,FALSE),FALSE)</f>
        <v>25</v>
      </c>
      <c r="D36" s="55" t="s">
        <v>98</v>
      </c>
      <c r="E36" s="2" t="str">
        <f>STIMA!E36</f>
        <v>H.01.003.a</v>
      </c>
      <c r="F36" s="3" t="str">
        <f t="shared" si="0"/>
        <v>- Per strisce continue e discontinue da centimetri 12</v>
      </c>
      <c r="G36" s="2" t="str">
        <f>STIMA!G36</f>
        <v>CORPO</v>
      </c>
      <c r="H36" s="2" t="str">
        <f>STIMA!H36</f>
        <v xml:space="preserve">SEGNALETICA ORIZZONTALE </v>
      </c>
      <c r="I36" s="4">
        <f>$B$7</f>
        <v>1</v>
      </c>
      <c r="J36" s="5">
        <f t="shared" si="10"/>
        <v>0</v>
      </c>
      <c r="K36" s="22"/>
      <c r="L36" s="5">
        <f>I36*J36</f>
        <v>0</v>
      </c>
      <c r="M36" s="2" t="str">
        <f t="shared" si="1"/>
        <v>ML</v>
      </c>
      <c r="N36" s="6">
        <f t="shared" si="2"/>
        <v>0.5</v>
      </c>
      <c r="O36" s="7">
        <f t="shared" ref="O36:O47" si="11">L36*N36</f>
        <v>0</v>
      </c>
      <c r="P36" s="13">
        <f t="shared" si="6"/>
        <v>0</v>
      </c>
    </row>
    <row r="37" spans="1:17" x14ac:dyDescent="0.25">
      <c r="A37" s="23" t="s">
        <v>92</v>
      </c>
      <c r="B37" s="27">
        <f>VLOOKUP($B$5,GEOMETRIA,HLOOKUP($A37,CNR!$A$1:$AX$2,2,FALSE),FALSE)</f>
        <v>0</v>
      </c>
      <c r="D37" s="2" t="s">
        <v>66</v>
      </c>
      <c r="E37" s="2" t="str">
        <f>STIMA!E37</f>
        <v>H.01.003.b</v>
      </c>
      <c r="F37" s="3" t="str">
        <f t="shared" si="0"/>
        <v>- Per strisce continue e discontinue da centimetri 15</v>
      </c>
      <c r="G37" s="2" t="str">
        <f>STIMA!G37</f>
        <v>CORPO</v>
      </c>
      <c r="H37" s="2" t="str">
        <f>STIMA!H37</f>
        <v xml:space="preserve">SEGNALETICA ORIZZONTALE </v>
      </c>
      <c r="I37" s="4">
        <f>$B$7</f>
        <v>1</v>
      </c>
      <c r="J37" s="5">
        <f t="shared" si="10"/>
        <v>2</v>
      </c>
      <c r="K37" s="22"/>
      <c r="L37" s="5">
        <f>I37*J37</f>
        <v>2</v>
      </c>
      <c r="M37" s="2" t="str">
        <f t="shared" si="1"/>
        <v>ML</v>
      </c>
      <c r="N37" s="6">
        <f t="shared" si="2"/>
        <v>0.55000000000000004</v>
      </c>
      <c r="O37" s="7">
        <f t="shared" si="11"/>
        <v>1.1000000000000001</v>
      </c>
      <c r="P37" s="13">
        <f t="shared" si="6"/>
        <v>1.2588918002468766E-4</v>
      </c>
    </row>
    <row r="38" spans="1:17" x14ac:dyDescent="0.25">
      <c r="A38" s="23" t="s">
        <v>80</v>
      </c>
      <c r="B38" s="27">
        <f>VLOOKUP($B$5,GEOMETRIA,HLOOKUP($A38,CNR!$A$1:$AX$2,2,FALSE),FALSE)</f>
        <v>0</v>
      </c>
      <c r="D38" s="2" t="s">
        <v>65</v>
      </c>
      <c r="E38" s="2" t="str">
        <f>STIMA!E38</f>
        <v>H.01.003.c</v>
      </c>
      <c r="F38" s="3" t="str">
        <f t="shared" si="0"/>
        <v>- Per strisce continue e discontinue da centimetri 25</v>
      </c>
      <c r="G38" s="2" t="str">
        <f>STIMA!G38</f>
        <v>CORPO</v>
      </c>
      <c r="H38" s="2" t="str">
        <f>STIMA!H38</f>
        <v xml:space="preserve">SEGNALETICA ORIZZONTALE </v>
      </c>
      <c r="I38" s="4">
        <f>$B$7</f>
        <v>1</v>
      </c>
      <c r="J38" s="5">
        <f t="shared" si="10"/>
        <v>4</v>
      </c>
      <c r="K38" s="22"/>
      <c r="L38" s="5">
        <f>I38*J38</f>
        <v>4</v>
      </c>
      <c r="M38" s="2" t="str">
        <f t="shared" si="1"/>
        <v>ML</v>
      </c>
      <c r="N38" s="6">
        <f t="shared" si="2"/>
        <v>0.71</v>
      </c>
      <c r="O38" s="7">
        <f t="shared" si="11"/>
        <v>2.84</v>
      </c>
      <c r="P38" s="13">
        <f t="shared" si="6"/>
        <v>3.2502297388192081E-4</v>
      </c>
    </row>
    <row r="39" spans="1:17" x14ac:dyDescent="0.25">
      <c r="A39" s="23" t="s">
        <v>99</v>
      </c>
      <c r="B39" s="27">
        <f>VLOOKUP($B$5,GEOMETRIA,HLOOKUP($A39,CNR!$A$1:$AX$2,2,FALSE),FALSE)</f>
        <v>2</v>
      </c>
      <c r="D39" s="2" t="s">
        <v>62</v>
      </c>
      <c r="E39" s="2" t="str">
        <f>STIMA!E39</f>
        <v>I.02.001.a</v>
      </c>
      <c r="F39" s="3" t="str">
        <f t="shared" si="0"/>
        <v>- Di cm 50X50X20</v>
      </c>
      <c r="G39" s="2" t="str">
        <f>STIMA!G39</f>
        <v>CORPO</v>
      </c>
      <c r="H39" s="2" t="str">
        <f>STIMA!H39</f>
        <v>LAVORI DIVERSI</v>
      </c>
      <c r="I39" s="4">
        <f>$B$7</f>
        <v>1</v>
      </c>
      <c r="J39" s="5">
        <f>IF(AND(B36&gt;0,B3&gt;0),((B3+B11)/COS(ATAN(B16))*2+(IF(B3&gt;B19,2*B18,0))+2*B10+2*B20)/B36,0)</f>
        <v>1.5881986132503323</v>
      </c>
      <c r="K39" s="22"/>
      <c r="L39" s="5">
        <f>I39*J39</f>
        <v>1.5881986132503323</v>
      </c>
      <c r="M39" s="2" t="str">
        <f t="shared" si="1"/>
        <v>ML</v>
      </c>
      <c r="N39" s="6">
        <f t="shared" si="2"/>
        <v>19.73</v>
      </c>
      <c r="O39" s="7">
        <f t="shared" si="11"/>
        <v>31.335158639429057</v>
      </c>
      <c r="P39" s="13">
        <f t="shared" si="6"/>
        <v>3.5861431155102099E-3</v>
      </c>
    </row>
    <row r="40" spans="1:17" x14ac:dyDescent="0.25">
      <c r="A40" s="23" t="s">
        <v>100</v>
      </c>
      <c r="B40" s="27">
        <f>VLOOKUP($B$5,GEOMETRIA,HLOOKUP($A40,CNR!$A$1:$AX$2,2,FALSE),FALSE)</f>
        <v>0</v>
      </c>
      <c r="D40" s="55" t="s">
        <v>112</v>
      </c>
      <c r="E40" s="2" t="str">
        <f>STIMA!E40</f>
        <v>E.02.010.a</v>
      </c>
      <c r="F40" s="3" t="str">
        <f t="shared" si="0"/>
        <v>- Sezione di cm 15 x 25</v>
      </c>
      <c r="G40" s="2" t="str">
        <f>STIMA!G40</f>
        <v>CORPO</v>
      </c>
      <c r="H40" s="2" t="str">
        <f>STIMA!H40</f>
        <v>LAVORI DIVERSI</v>
      </c>
      <c r="I40" s="4">
        <f>IF(B13&gt;0,(B13/2-B6)*6.28+B14*2*B13/2,0)</f>
        <v>0</v>
      </c>
      <c r="J40" s="5"/>
      <c r="K40" s="22"/>
      <c r="L40" s="5">
        <f>I40</f>
        <v>0</v>
      </c>
      <c r="M40" s="2" t="str">
        <f t="shared" si="1"/>
        <v>ML</v>
      </c>
      <c r="N40" s="6">
        <f t="shared" si="2"/>
        <v>16.28</v>
      </c>
      <c r="O40" s="7">
        <f t="shared" si="11"/>
        <v>0</v>
      </c>
      <c r="P40" s="13">
        <f t="shared" si="6"/>
        <v>0</v>
      </c>
      <c r="Q40" s="57"/>
    </row>
    <row r="41" spans="1:17" x14ac:dyDescent="0.25">
      <c r="A41" s="23" t="s">
        <v>101</v>
      </c>
      <c r="B41" s="27">
        <f>VLOOKUP($B$5,GEOMETRIA,HLOOKUP($A41,CNR!$A$1:$AX$2,2,FALSE),FALSE)</f>
        <v>0</v>
      </c>
      <c r="D41" s="58" t="s">
        <v>107</v>
      </c>
      <c r="E41" s="2" t="str">
        <f>STIMA!E41</f>
        <v>E.02.035.b</v>
      </c>
      <c r="F41" s="3" t="str">
        <f t="shared" si="0"/>
        <v>- In letto di sabbia e cemento, dimensioni 10x10x12 cm</v>
      </c>
      <c r="G41" s="2" t="str">
        <f>STIMA!G41</f>
        <v>CORPO</v>
      </c>
      <c r="H41" s="2" t="str">
        <f>STIMA!H41</f>
        <v>LAVORI DIVERSI</v>
      </c>
      <c r="I41" s="4">
        <f>IF(B13&gt;0,(B13/2-B6-B15/2)*6.28,0)</f>
        <v>0</v>
      </c>
      <c r="J41" s="5">
        <f>IF(B13&gt;0,B15,0)</f>
        <v>0</v>
      </c>
      <c r="K41" s="22"/>
      <c r="L41" s="5">
        <f>I41*J41</f>
        <v>0</v>
      </c>
      <c r="M41" s="2" t="str">
        <f t="shared" si="1"/>
        <v>MQ</v>
      </c>
      <c r="N41" s="6">
        <f t="shared" si="2"/>
        <v>93.51</v>
      </c>
      <c r="O41" s="7">
        <f t="shared" si="11"/>
        <v>0</v>
      </c>
      <c r="P41" s="13">
        <f t="shared" si="6"/>
        <v>0</v>
      </c>
      <c r="Q41" s="57"/>
    </row>
    <row r="42" spans="1:17" x14ac:dyDescent="0.25">
      <c r="A42" s="23" t="s">
        <v>103</v>
      </c>
      <c r="B42" s="27">
        <f>VLOOKUP($B$5,GEOMETRIA,HLOOKUP($A42,CNR!$A$1:$AX$2,2,FALSE),FALSE)</f>
        <v>1</v>
      </c>
      <c r="D42" s="59" t="s">
        <v>63</v>
      </c>
      <c r="E42" s="2" t="str">
        <f>STIMA!E42</f>
        <v>E.02.025.a</v>
      </c>
      <c r="F42" s="3" t="str">
        <f t="shared" si="0"/>
        <v>- Dimensioni 30/35 x 50 x 200 cm</v>
      </c>
      <c r="G42" s="2" t="str">
        <f>STIMA!G42</f>
        <v>CORPO</v>
      </c>
      <c r="H42" s="2" t="str">
        <f>STIMA!H42</f>
        <v>LAVORI DIVERSI</v>
      </c>
      <c r="I42" s="4">
        <f>$B$7</f>
        <v>1</v>
      </c>
      <c r="J42" s="5">
        <f>IF(B3&gt;0,0,2)</f>
        <v>0</v>
      </c>
      <c r="K42" s="22"/>
      <c r="L42" s="5">
        <f>I42*J42</f>
        <v>0</v>
      </c>
      <c r="M42" s="2" t="str">
        <f t="shared" si="1"/>
        <v>ML</v>
      </c>
      <c r="N42" s="6">
        <f t="shared" si="2"/>
        <v>60.72</v>
      </c>
      <c r="O42" s="7">
        <f t="shared" si="11"/>
        <v>0</v>
      </c>
      <c r="P42" s="13">
        <f t="shared" si="6"/>
        <v>0</v>
      </c>
      <c r="Q42" s="57"/>
    </row>
    <row r="43" spans="1:17" x14ac:dyDescent="0.25">
      <c r="A43" s="23" t="s">
        <v>111</v>
      </c>
      <c r="B43" s="27">
        <f>VLOOKUP($B$5,GEOMETRIA,HLOOKUP($A43,CNR!$A$1:$AX$2,2,FALSE),FALSE)</f>
        <v>0</v>
      </c>
      <c r="D43" s="58" t="s">
        <v>106</v>
      </c>
      <c r="E43" s="2" t="str">
        <f>STIMA!E43</f>
        <v>E.02.020.b</v>
      </c>
      <c r="F43" s="3" t="str">
        <f t="shared" si="0"/>
        <v>- a sezione trapezoidale, dimensioni 50X40X25h</v>
      </c>
      <c r="G43" s="2" t="str">
        <f>STIMA!G43</f>
        <v>CORPO</v>
      </c>
      <c r="H43" s="2" t="str">
        <f>STIMA!H43</f>
        <v>LAVORI DIVERSI</v>
      </c>
      <c r="I43" s="4">
        <f>IF(B12&gt;0,$B$7,0)</f>
        <v>0</v>
      </c>
      <c r="J43" s="5">
        <f>IF(B12&gt;0,2,0)</f>
        <v>0</v>
      </c>
      <c r="K43" s="22"/>
      <c r="L43" s="5">
        <f>I43*J43</f>
        <v>0</v>
      </c>
      <c r="M43" s="2" t="str">
        <f t="shared" si="1"/>
        <v>ML</v>
      </c>
      <c r="N43" s="6">
        <f t="shared" si="2"/>
        <v>43.25</v>
      </c>
      <c r="O43" s="7">
        <f t="shared" si="11"/>
        <v>0</v>
      </c>
      <c r="P43" s="13">
        <f t="shared" si="6"/>
        <v>0</v>
      </c>
    </row>
    <row r="44" spans="1:17" x14ac:dyDescent="0.25">
      <c r="A44" s="23" t="s">
        <v>98</v>
      </c>
      <c r="B44" s="27">
        <f>VLOOKUP($B$5,GEOMETRIA,HLOOKUP($A44,CNR!$A$1:$AX$2,2,FALSE),FALSE)</f>
        <v>0</v>
      </c>
      <c r="D44" s="58" t="s">
        <v>113</v>
      </c>
      <c r="E44" s="2" t="str">
        <f>STIMA!E44</f>
        <v>B.03.035.b</v>
      </c>
      <c r="F44" s="3" t="str">
        <f t="shared" si="0"/>
        <v>- Classe di resistenza C28/35 (RCK&gt;=35 N/mmq)</v>
      </c>
      <c r="G44" s="2" t="str">
        <f>STIMA!G44</f>
        <v>CORPO</v>
      </c>
      <c r="H44" s="2" t="str">
        <f>STIMA!H44</f>
        <v>OPERE IN CLS (ESCLUSE FONDAZIONI INDIRETTE)</v>
      </c>
      <c r="I44" s="4">
        <f>IF(B12&gt;0,$B$7,0)</f>
        <v>0</v>
      </c>
      <c r="J44" s="5">
        <f>B12</f>
        <v>0</v>
      </c>
      <c r="K44" s="60">
        <f>IF(B12&gt;0,0.3,0)</f>
        <v>0</v>
      </c>
      <c r="L44" s="5">
        <f>I44*J44*K44</f>
        <v>0</v>
      </c>
      <c r="M44" s="2" t="str">
        <f t="shared" si="1"/>
        <v>MC</v>
      </c>
      <c r="N44" s="6">
        <f t="shared" si="2"/>
        <v>130.61000000000001</v>
      </c>
      <c r="O44" s="7">
        <f t="shared" si="11"/>
        <v>0</v>
      </c>
      <c r="P44" s="13">
        <f t="shared" si="6"/>
        <v>0</v>
      </c>
    </row>
    <row r="45" spans="1:17" x14ac:dyDescent="0.25">
      <c r="A45" s="23" t="s">
        <v>66</v>
      </c>
      <c r="B45" s="27">
        <f>VLOOKUP($B$5,GEOMETRIA,HLOOKUP($A45,CNR!$A$1:$AX$2,2,FALSE),FALSE)</f>
        <v>2</v>
      </c>
      <c r="D45" s="58" t="s">
        <v>114</v>
      </c>
      <c r="E45" s="2" t="str">
        <f>STIMA!E45</f>
        <v>B.05.030</v>
      </c>
      <c r="F45" s="3" t="str">
        <f t="shared" si="0"/>
        <v>ACCIAI E STRUTTURE IN ACCIAIO - IN BARRE TONDE B450C BARRE AD ADERENZA MIGLIORATA</v>
      </c>
      <c r="G45" s="2" t="str">
        <f>STIMA!G45</f>
        <v>CORPO</v>
      </c>
      <c r="H45" s="2" t="str">
        <f>STIMA!H45</f>
        <v>OPERE IN CLS (ESCLUSE FONDAZIONI INDIRETTE)</v>
      </c>
      <c r="I45" s="48" t="s">
        <v>85</v>
      </c>
      <c r="J45" s="50"/>
      <c r="K45" s="60">
        <f>IF(B12&gt;0,50,0)</f>
        <v>0</v>
      </c>
      <c r="L45" s="5">
        <f>L44*K45</f>
        <v>0</v>
      </c>
      <c r="M45" s="2" t="str">
        <f t="shared" si="1"/>
        <v>kG</v>
      </c>
      <c r="N45" s="6">
        <f t="shared" si="2"/>
        <v>1.26</v>
      </c>
      <c r="O45" s="7">
        <f t="shared" si="11"/>
        <v>0</v>
      </c>
      <c r="P45" s="13">
        <f t="shared" si="6"/>
        <v>0</v>
      </c>
    </row>
    <row r="46" spans="1:17" x14ac:dyDescent="0.25">
      <c r="A46" s="26" t="s">
        <v>65</v>
      </c>
      <c r="B46" s="27">
        <f>VLOOKUP($B$5,GEOMETRIA,HLOOKUP($A46,CNR!$A$1:$AX$2,2,FALSE),FALSE)</f>
        <v>4</v>
      </c>
      <c r="D46" s="58" t="s">
        <v>115</v>
      </c>
      <c r="E46" s="2" t="str">
        <f>STIMA!E46</f>
        <v>B.04.001</v>
      </c>
      <c r="F46" s="3" t="str">
        <f t="shared" si="0"/>
        <v>CASSEFORME PIANE ORIZZONTALI O VERTICALI PER CONGLOMERATI CEMENTIZI</v>
      </c>
      <c r="G46" s="2" t="str">
        <f>STIMA!G46</f>
        <v>CORPO</v>
      </c>
      <c r="H46" s="2" t="str">
        <f>STIMA!H46</f>
        <v>OPERE IN CLS (ESCLUSE FONDAZIONI INDIRETTE)</v>
      </c>
      <c r="I46" s="4">
        <f>IF(B12&gt;0,$B$7,0)</f>
        <v>0</v>
      </c>
      <c r="J46" s="5">
        <f>IF(B12&gt;0,2*0.3,0)</f>
        <v>0</v>
      </c>
      <c r="K46" s="22"/>
      <c r="L46" s="5">
        <f>I46*J46</f>
        <v>0</v>
      </c>
      <c r="M46" s="2" t="str">
        <f t="shared" si="1"/>
        <v>MQ</v>
      </c>
      <c r="N46" s="6">
        <f t="shared" si="2"/>
        <v>28.88</v>
      </c>
      <c r="O46" s="7">
        <f t="shared" si="11"/>
        <v>0</v>
      </c>
      <c r="P46" s="13">
        <f t="shared" si="6"/>
        <v>0</v>
      </c>
    </row>
    <row r="47" spans="1:17" x14ac:dyDescent="0.25">
      <c r="A47" s="1" t="s">
        <v>124</v>
      </c>
      <c r="B47" s="27">
        <f>VLOOKUP($B$5,GEOMETRIA,HLOOKUP($A47,CNR!$A$1:$AX$2,2,FALSE),FALSE)</f>
        <v>0</v>
      </c>
      <c r="D47" s="2" t="s">
        <v>70</v>
      </c>
      <c r="E47" s="2"/>
      <c r="F47" s="3" t="str">
        <f t="shared" si="0"/>
        <v/>
      </c>
      <c r="G47" s="2"/>
      <c r="H47" s="2"/>
      <c r="I47" s="4">
        <f>IF(B35=1,$B$7,0)</f>
        <v>1</v>
      </c>
      <c r="J47" s="5">
        <f>IF(B3&gt;0,(2*B10+B6+2*B12+B15+((B3+B11)*B16)*2+(IF(B3&gt;B19,2*B18,0))+2*B20+6*B21+2*B22+B9),B6+2*B10+2*B12+B15+(K15+K16)*2*B17+IF(B29-B3&gt;B19,2*B18,0)+2*B20+6*B21+2*B22+B9)</f>
        <v>64.8</v>
      </c>
      <c r="K47" s="12"/>
      <c r="L47" s="5">
        <f>I47*J47</f>
        <v>64.8</v>
      </c>
      <c r="M47" s="2" t="s">
        <v>35</v>
      </c>
      <c r="N47" s="6">
        <v>15</v>
      </c>
      <c r="O47" s="7">
        <f t="shared" si="11"/>
        <v>972</v>
      </c>
      <c r="P47" s="13">
        <f t="shared" si="6"/>
        <v>0.11124025725817853</v>
      </c>
    </row>
    <row r="48" spans="1:17" x14ac:dyDescent="0.25">
      <c r="A48" s="1" t="s">
        <v>150</v>
      </c>
      <c r="B48" s="27">
        <f>VLOOKUP($B$5,GEOMETRIA,HLOOKUP($A48,CNR!$A$1:$AX$2,2,FALSE),FALSE)</f>
        <v>0</v>
      </c>
      <c r="D48" s="58" t="s">
        <v>126</v>
      </c>
      <c r="E48" s="2" t="str">
        <f>STIMA!E48</f>
        <v>G.02.025.b</v>
      </c>
      <c r="F48" s="3" t="str">
        <f>IF(E48="","",VLOOKUP(E48,EPU,2,FALSE))</f>
        <v>- Laterale</v>
      </c>
      <c r="G48" s="2" t="str">
        <f>STIMA!G48</f>
        <v>CORPO</v>
      </c>
      <c r="H48" s="2" t="str">
        <f>STIMA!H48</f>
        <v xml:space="preserve">BARRIERE DI SICUREZZA </v>
      </c>
      <c r="I48" s="4">
        <f>IF(B49&gt;0,$B$7,0)</f>
        <v>0</v>
      </c>
      <c r="J48" s="5">
        <f>B47</f>
        <v>0</v>
      </c>
      <c r="K48" s="60"/>
      <c r="L48" s="5">
        <f>I48*J48</f>
        <v>0</v>
      </c>
      <c r="M48" s="2" t="str">
        <f>IF(E48="","",VLOOKUP(E48,EPU,3,FALSE))</f>
        <v>ML</v>
      </c>
      <c r="N48" s="6">
        <f>IF(E48="","",VLOOKUP(E48,EPU,4,FALSE))</f>
        <v>10.14</v>
      </c>
      <c r="O48" s="7">
        <f>L48*N48</f>
        <v>0</v>
      </c>
      <c r="P48" s="13">
        <f t="shared" si="6"/>
        <v>0</v>
      </c>
    </row>
    <row r="49" spans="1:16" x14ac:dyDescent="0.25">
      <c r="A49" s="1" t="s">
        <v>126</v>
      </c>
      <c r="B49" s="27">
        <f>VLOOKUP($B$5,GEOMETRIA,HLOOKUP($A49,CNR!$A$1:$AX$2,2,FALSE),FALSE)</f>
        <v>0</v>
      </c>
      <c r="D49" s="58" t="s">
        <v>125</v>
      </c>
      <c r="E49" s="2" t="str">
        <f>STIMA!E49</f>
        <v>A.02.001.e</v>
      </c>
      <c r="F49" s="3" t="str">
        <f>IF(E49="","",VLOOKUP(E49,EPU,2,FALSE))</f>
        <v>- Scarpate per ammorsamento nuovi rilevati</v>
      </c>
      <c r="G49" s="2" t="str">
        <f>STIMA!G49</f>
        <v>MISURA</v>
      </c>
      <c r="H49" s="2" t="str">
        <f>STIMA!H49</f>
        <v>BONIFICHE</v>
      </c>
      <c r="I49" s="4">
        <f>IF(B47&gt;0,$B$7,0)</f>
        <v>0</v>
      </c>
      <c r="J49" s="5">
        <f>IF(B47&gt;0,ABS(B3)/COS(ATAN(B16))*B47,0)</f>
        <v>0</v>
      </c>
      <c r="K49" s="60"/>
      <c r="L49" s="5">
        <f>I49*J49</f>
        <v>0</v>
      </c>
      <c r="M49" s="2" t="str">
        <f>IF(E49="","",VLOOKUP(E49,EPU,3,FALSE))</f>
        <v>MQ</v>
      </c>
      <c r="N49" s="6">
        <f>IF(E49="","",VLOOKUP(E49,EPU,4,FALSE))</f>
        <v>12.87</v>
      </c>
      <c r="O49" s="7">
        <f>L49*N49</f>
        <v>0</v>
      </c>
      <c r="P49" s="13">
        <f t="shared" si="6"/>
        <v>0</v>
      </c>
    </row>
    <row r="50" spans="1:16" x14ac:dyDescent="0.25">
      <c r="D50" s="58" t="s">
        <v>151</v>
      </c>
      <c r="E50" s="2" t="str">
        <f>STIMA!E50</f>
        <v>D.01.060</v>
      </c>
      <c r="F50" s="3" t="str">
        <f>IF(E50="","",VLOOKUP(E50,EPU,2,FALSE))</f>
        <v>TAGLIO DELLA PAVIMENTAZIONE IN CONGLOMERATO BITUMINOSO SU IMPALCATI</v>
      </c>
      <c r="G50" s="2" t="str">
        <f>STIMA!G50</f>
        <v>MISURA</v>
      </c>
      <c r="H50" s="2" t="str">
        <f>STIMA!H50</f>
        <v>DEMOLIZIONI</v>
      </c>
      <c r="I50" s="4">
        <f>IF(B47&gt;0,$B$7,0)</f>
        <v>0</v>
      </c>
      <c r="J50" s="5">
        <f>B47</f>
        <v>0</v>
      </c>
      <c r="K50" s="60"/>
      <c r="L50" s="5">
        <f>I50*J50</f>
        <v>0</v>
      </c>
      <c r="M50" s="2" t="str">
        <f>IF(E50="","",VLOOKUP(E50,EPU,3,FALSE))</f>
        <v>ML</v>
      </c>
      <c r="N50" s="6">
        <f>IF(E50="","",VLOOKUP(E50,EPU,4,FALSE))</f>
        <v>1.63</v>
      </c>
      <c r="O50" s="7">
        <f>L50*N50</f>
        <v>0</v>
      </c>
      <c r="P50" s="13">
        <f t="shared" si="6"/>
        <v>0</v>
      </c>
    </row>
    <row r="51" spans="1:16" x14ac:dyDescent="0.25">
      <c r="D51" s="58" t="s">
        <v>152</v>
      </c>
      <c r="E51" s="2" t="str">
        <f>STIMA!E51</f>
        <v>D.01.065</v>
      </c>
      <c r="F51" s="3" t="str">
        <f>IF(E51="","",VLOOKUP(E51,EPU,2,FALSE))</f>
        <v>SCARIFICA E/O DEMOLIZIONE PAVIMENTAZIONE SU IMPALCATI DI OPERE D'ARTE</v>
      </c>
      <c r="G51" s="2" t="str">
        <f>STIMA!G51</f>
        <v>MISURA</v>
      </c>
      <c r="H51" s="2" t="str">
        <f>STIMA!H51</f>
        <v>DEMOLIZIONI</v>
      </c>
      <c r="I51" s="4">
        <f>IF(B47&gt;0,$B$7,0)</f>
        <v>0</v>
      </c>
      <c r="J51" s="5">
        <f>B48*B47</f>
        <v>0</v>
      </c>
      <c r="K51" s="60">
        <f>B29*100</f>
        <v>67</v>
      </c>
      <c r="L51" s="5">
        <f>I51*J51*K51</f>
        <v>0</v>
      </c>
      <c r="M51" s="2" t="str">
        <f>IF(E51="","",VLOOKUP(E51,EPU,3,FALSE))</f>
        <v>MQxCM</v>
      </c>
      <c r="N51" s="6">
        <f>IF(E51="","",VLOOKUP(E51,EPU,4,FALSE))</f>
        <v>0.55000000000000004</v>
      </c>
      <c r="O51" s="7">
        <f>L51*N51</f>
        <v>0</v>
      </c>
      <c r="P51" s="13">
        <f t="shared" si="6"/>
        <v>0</v>
      </c>
    </row>
    <row r="52" spans="1:16" x14ac:dyDescent="0.25">
      <c r="D52" s="58" t="s">
        <v>153</v>
      </c>
      <c r="E52" s="2" t="str">
        <f>STIMA!E52</f>
        <v>D.01.052</v>
      </c>
      <c r="F52" s="3" t="str">
        <f>IF(E52="","",VLOOKUP(E52,EPU,2,FALSE))</f>
        <v>FRESATURA DI STRATI DI PAVIMENTAZIONE IN CONGLOMERATO BITUMINOSO</v>
      </c>
      <c r="G52" s="2" t="str">
        <f>STIMA!G52</f>
        <v>MISURA</v>
      </c>
      <c r="H52" s="2" t="str">
        <f>STIMA!H52</f>
        <v>DEMOLIZIONI</v>
      </c>
      <c r="I52" s="4">
        <f>IF(B47&gt;0,$B$7,0)</f>
        <v>0</v>
      </c>
      <c r="J52" s="5">
        <f>B48*B47</f>
        <v>0</v>
      </c>
      <c r="K52" s="60">
        <f>(MAX(B27:B28)+B26)*100</f>
        <v>10</v>
      </c>
      <c r="L52" s="5">
        <f>I52*J52*K52</f>
        <v>0</v>
      </c>
      <c r="M52" s="2" t="str">
        <f>IF(E52="","",VLOOKUP(E52,EPU,3,FALSE))</f>
        <v>MQxCM</v>
      </c>
      <c r="N52" s="6">
        <f>IF(E52="","",VLOOKUP(E52,EPU,4,FALSE))</f>
        <v>0.44</v>
      </c>
      <c r="O52" s="7">
        <f>L52*N52</f>
        <v>0</v>
      </c>
      <c r="P52" s="13">
        <f t="shared" si="6"/>
        <v>0</v>
      </c>
    </row>
    <row r="60" spans="1:16" ht="15.75" thickBot="1" x14ac:dyDescent="0.3"/>
    <row r="61" spans="1:16" ht="16.5" thickBot="1" x14ac:dyDescent="0.3">
      <c r="O61" s="61">
        <f>SUM(O2:O60)</f>
        <v>8737.8438701744126</v>
      </c>
      <c r="P61" s="62">
        <f>SUM(P2:P48)</f>
        <v>0.99999999999999967</v>
      </c>
    </row>
    <row r="62" spans="1:16" x14ac:dyDescent="0.25">
      <c r="P62" s="62">
        <f>MAX(P2:P47)</f>
        <v>0.54201606334754149</v>
      </c>
    </row>
    <row r="63" spans="1:16" x14ac:dyDescent="0.25">
      <c r="P63" s="63">
        <v>0.2</v>
      </c>
    </row>
    <row r="64" spans="1:16" x14ac:dyDescent="0.25">
      <c r="P64" s="63">
        <v>0.05</v>
      </c>
    </row>
    <row r="65533" spans="7:7" x14ac:dyDescent="0.25">
      <c r="G65533" s="64"/>
    </row>
  </sheetData>
  <dataValidations count="4">
    <dataValidation type="list" allowBlank="1" showInputMessage="1" showErrorMessage="1" sqref="B5">
      <formula1>TIPO</formula1>
    </dataValidation>
    <dataValidation type="list" allowBlank="1" showInputMessage="1" showErrorMessage="1" sqref="G65533:G65536 G2:G52">
      <formula1>CM</formula1>
    </dataValidation>
    <dataValidation type="list" allowBlank="1" showInputMessage="1" showErrorMessage="1" sqref="E2:E52">
      <formula1>CODICE</formula1>
    </dataValidation>
    <dataValidation type="list" allowBlank="1" showInputMessage="1" showErrorMessage="1" sqref="H2:H52">
      <formula1>CAT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5533"/>
  <sheetViews>
    <sheetView zoomScale="90" zoomScaleNormal="90" workbookViewId="0">
      <pane ySplit="1" topLeftCell="A2" activePane="bottomLeft" state="frozen"/>
      <selection activeCell="G47" sqref="G47:H47"/>
      <selection pane="bottomLeft" activeCell="O34" sqref="O34:O35"/>
    </sheetView>
  </sheetViews>
  <sheetFormatPr defaultRowHeight="15" x14ac:dyDescent="0.25"/>
  <cols>
    <col min="1" max="1" width="23.5703125" style="1" customWidth="1"/>
    <col min="2" max="2" width="16.28515625" style="1" customWidth="1"/>
    <col min="3" max="3" width="3" style="1" customWidth="1"/>
    <col min="4" max="4" width="26" style="1" customWidth="1"/>
    <col min="5" max="5" width="12.140625" style="1" customWidth="1"/>
    <col min="6" max="7" width="2.5703125" style="1" customWidth="1"/>
    <col min="8" max="8" width="2" style="1" customWidth="1"/>
    <col min="9" max="9" width="6.7109375" style="1" customWidth="1"/>
    <col min="10" max="10" width="7.5703125" style="1" customWidth="1"/>
    <col min="11" max="11" width="6" style="1" customWidth="1"/>
    <col min="12" max="12" width="11" style="1" customWidth="1"/>
    <col min="13" max="13" width="9.140625" style="1" customWidth="1"/>
    <col min="14" max="14" width="10" style="1" customWidth="1"/>
    <col min="15" max="15" width="17.5703125" style="1" customWidth="1"/>
    <col min="16" max="16" width="9.140625" style="1" customWidth="1"/>
    <col min="17" max="17" width="6.28515625" style="1" customWidth="1"/>
    <col min="20" max="21" width="9.140625" style="1"/>
    <col min="22" max="22" width="13.7109375" style="1" customWidth="1"/>
    <col min="23" max="16384" width="9.140625" style="1"/>
  </cols>
  <sheetData>
    <row r="1" spans="1:29" ht="15.75" thickBot="1" x14ac:dyDescent="0.3">
      <c r="A1" s="73"/>
      <c r="B1" s="74"/>
      <c r="D1" s="70" t="s">
        <v>32</v>
      </c>
      <c r="E1" s="70" t="s">
        <v>0</v>
      </c>
      <c r="F1" s="70" t="s">
        <v>1</v>
      </c>
      <c r="G1" s="70" t="s">
        <v>6</v>
      </c>
      <c r="H1" s="70" t="s">
        <v>5</v>
      </c>
      <c r="I1" s="70" t="s">
        <v>2</v>
      </c>
      <c r="J1" s="70" t="s">
        <v>3</v>
      </c>
      <c r="K1" s="70" t="s">
        <v>4</v>
      </c>
      <c r="L1" s="70" t="s">
        <v>40</v>
      </c>
      <c r="M1" s="70" t="s">
        <v>41</v>
      </c>
      <c r="N1" s="70" t="s">
        <v>34</v>
      </c>
      <c r="O1" s="70" t="s">
        <v>42</v>
      </c>
      <c r="P1" s="71" t="s">
        <v>37</v>
      </c>
      <c r="Q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6.5" thickBot="1" x14ac:dyDescent="0.3">
      <c r="A2" s="75" t="s">
        <v>102</v>
      </c>
      <c r="B2" s="10">
        <f>O61</f>
        <v>9678.3501474865207</v>
      </c>
      <c r="D2" s="2" t="s">
        <v>56</v>
      </c>
      <c r="E2" s="2" t="str">
        <f>STIMA!E2</f>
        <v>A.02.001.f</v>
      </c>
      <c r="F2" s="3" t="str">
        <f t="shared" ref="F2:F47" si="0">IF(E2="","",VLOOKUP(E2,EPU,2,FALSE))</f>
        <v>- Dei rilevati con materiale da cava A1/A3 - Profondità cm 30</v>
      </c>
      <c r="G2" s="2" t="str">
        <f>STIMA!G2</f>
        <v>CORPO</v>
      </c>
      <c r="H2" s="2" t="str">
        <f>STIMA!H2</f>
        <v xml:space="preserve">MOVIMENTI DI MATERIE </v>
      </c>
      <c r="I2" s="4">
        <f>$B$7</f>
        <v>1</v>
      </c>
      <c r="J2" s="5">
        <f>IF(B47&gt;0,B6,IF(B3&gt;0,(B6+2*B10+((B3+B11)*B16-B30/COS(ATAN(B16)))*2+(IF(B3&gt;B19,2*B18,0)))+B15+2*B12,0))</f>
        <v>54.218334617360796</v>
      </c>
      <c r="K2" s="22"/>
      <c r="L2" s="5">
        <f>I2*J2</f>
        <v>54.218334617360796</v>
      </c>
      <c r="M2" s="2" t="str">
        <f t="shared" ref="M2:M46" si="1">IF(E2="","",VLOOKUP(E2,EPU,3,FALSE))</f>
        <v>MQ</v>
      </c>
      <c r="N2" s="6">
        <f t="shared" ref="N2:N46" si="2">IF(E2="","",VLOOKUP(E2,EPU,4,FALSE))</f>
        <v>5.82</v>
      </c>
      <c r="O2" s="7">
        <f t="shared" ref="O2:O9" si="3">L2*N2</f>
        <v>315.55070747303984</v>
      </c>
      <c r="P2" s="8">
        <f t="shared" ref="P2:P9" si="4">O2/$O$61</f>
        <v>3.2603770546056211E-2</v>
      </c>
    </row>
    <row r="3" spans="1:29" ht="15.75" thickBot="1" x14ac:dyDescent="0.3">
      <c r="A3" s="75" t="s">
        <v>110</v>
      </c>
      <c r="B3" s="14">
        <f>STIMA!V6</f>
        <v>9</v>
      </c>
      <c r="D3" s="2" t="s">
        <v>74</v>
      </c>
      <c r="E3" s="2" t="str">
        <f>STIMA!E3</f>
        <v>A.02.020.b</v>
      </c>
      <c r="F3" s="3" t="str">
        <f t="shared" si="0"/>
        <v>- Con uso di calce</v>
      </c>
      <c r="G3" s="2" t="str">
        <f>STIMA!G3</f>
        <v>CORPO</v>
      </c>
      <c r="H3" s="2" t="str">
        <f>STIMA!H3</f>
        <v xml:space="preserve">MOVIMENTI DI MATERIE </v>
      </c>
      <c r="I3" s="4">
        <f>IF(B34=1,$B$7,0)</f>
        <v>1</v>
      </c>
      <c r="J3" s="5">
        <f>IF(B47&gt;0,B6,IF(B3&gt;0,(B6+2*B10+((B3+B11)*B16-B30/COS(ATAN(B16)))*2+(IF(B3&gt;B19,2*B18,0)))+B15+B12,B6+2*B10+2*B12+B15))</f>
        <v>54.218334617360796</v>
      </c>
      <c r="K3" s="60">
        <v>0.3</v>
      </c>
      <c r="L3" s="5">
        <f>I3*J3*K3</f>
        <v>16.265500385208238</v>
      </c>
      <c r="M3" s="2" t="str">
        <f t="shared" si="1"/>
        <v>MC</v>
      </c>
      <c r="N3" s="6">
        <f t="shared" si="2"/>
        <v>5.9</v>
      </c>
      <c r="O3" s="7">
        <f t="shared" si="3"/>
        <v>95.966452272728617</v>
      </c>
      <c r="P3" s="13">
        <f t="shared" si="4"/>
        <v>9.9155797021511175E-3</v>
      </c>
    </row>
    <row r="4" spans="1:29" ht="15.75" thickBot="1" x14ac:dyDescent="0.3">
      <c r="A4" s="75" t="s">
        <v>109</v>
      </c>
      <c r="B4" s="14">
        <v>1</v>
      </c>
      <c r="D4" s="2" t="s">
        <v>71</v>
      </c>
      <c r="E4" s="2" t="str">
        <f>STIMA!E4</f>
        <v>A.01.001</v>
      </c>
      <c r="F4" s="3" t="str">
        <f t="shared" si="0"/>
        <v>SCAVO DI SBANCAMENTO IN MATERIE DI QUALSIASI NATURA</v>
      </c>
      <c r="G4" s="2" t="str">
        <f>STIMA!G4</f>
        <v>MISURA</v>
      </c>
      <c r="H4" s="2" t="str">
        <f>STIMA!H4</f>
        <v>BONIFICHE</v>
      </c>
      <c r="I4" s="4">
        <f>$B$7</f>
        <v>1</v>
      </c>
      <c r="J4" s="5">
        <f>J3</f>
        <v>54.218334617360796</v>
      </c>
      <c r="K4" s="5">
        <f>B32</f>
        <v>0.5</v>
      </c>
      <c r="L4" s="5">
        <f>I4*J4*K4</f>
        <v>27.109167308680398</v>
      </c>
      <c r="M4" s="2" t="str">
        <f t="shared" si="1"/>
        <v>MC</v>
      </c>
      <c r="N4" s="6">
        <f t="shared" si="2"/>
        <v>3.65</v>
      </c>
      <c r="O4" s="7">
        <f t="shared" si="3"/>
        <v>98.948460676683453</v>
      </c>
      <c r="P4" s="13">
        <f t="shared" si="4"/>
        <v>1.0223690935833779E-2</v>
      </c>
    </row>
    <row r="5" spans="1:29" ht="15.75" thickBot="1" x14ac:dyDescent="0.3">
      <c r="A5" s="17" t="s">
        <v>90</v>
      </c>
      <c r="B5" s="18" t="str">
        <f>STIMA!$B$5</f>
        <v>B.1</v>
      </c>
      <c r="D5" s="2" t="s">
        <v>72</v>
      </c>
      <c r="E5" s="2" t="str">
        <f>STIMA!E5</f>
        <v>A.02.003</v>
      </c>
      <c r="F5" s="3" t="str">
        <f t="shared" si="0"/>
        <v>FORNITURA MATERIALI PER RILEVATI DA CAVE CON DISTANZA &lt; 5 KM</v>
      </c>
      <c r="G5" s="2" t="str">
        <f>STIMA!G5</f>
        <v>MISURA</v>
      </c>
      <c r="H5" s="2" t="str">
        <f>STIMA!H5</f>
        <v>BONIFICHE</v>
      </c>
      <c r="I5" s="4">
        <f>$B$7</f>
        <v>1</v>
      </c>
      <c r="J5" s="5">
        <f>J4</f>
        <v>54.218334617360796</v>
      </c>
      <c r="K5" s="5">
        <f>K4</f>
        <v>0.5</v>
      </c>
      <c r="L5" s="5">
        <f>I5*J5*K5</f>
        <v>27.109167308680398</v>
      </c>
      <c r="M5" s="2" t="str">
        <f t="shared" si="1"/>
        <v>MC</v>
      </c>
      <c r="N5" s="6">
        <f t="shared" si="2"/>
        <v>15.83</v>
      </c>
      <c r="O5" s="7">
        <f t="shared" si="3"/>
        <v>429.1381184964107</v>
      </c>
      <c r="P5" s="13">
        <f t="shared" si="4"/>
        <v>4.4340007538150331E-2</v>
      </c>
    </row>
    <row r="6" spans="1:29" ht="15.75" thickBot="1" x14ac:dyDescent="0.3">
      <c r="A6" s="75" t="s">
        <v>97</v>
      </c>
      <c r="B6" s="19">
        <f>VLOOKUP($B$5,GEOMETRIA,HLOOKUP($A6,CNR!$A$1:$AX$2,2,FALSE),FALSE)</f>
        <v>19.5</v>
      </c>
      <c r="D6" s="2" t="s">
        <v>73</v>
      </c>
      <c r="E6" s="2" t="str">
        <f>STIMA!E6</f>
        <v>A.02.007.a</v>
      </c>
      <c r="F6" s="3" t="str">
        <f t="shared" si="0"/>
        <v>- Appartenenti ai gruppi A1, A2-4, A2-5, A3</v>
      </c>
      <c r="G6" s="2" t="str">
        <f>STIMA!G6</f>
        <v>MISURA</v>
      </c>
      <c r="H6" s="2" t="str">
        <f>STIMA!H6</f>
        <v>BONIFICHE</v>
      </c>
      <c r="I6" s="4">
        <f>$B$7</f>
        <v>1</v>
      </c>
      <c r="J6" s="5">
        <f>J5</f>
        <v>54.218334617360796</v>
      </c>
      <c r="K6" s="5">
        <f>K5</f>
        <v>0.5</v>
      </c>
      <c r="L6" s="5">
        <f>I6*J6*K6</f>
        <v>27.109167308680398</v>
      </c>
      <c r="M6" s="2" t="str">
        <f t="shared" si="1"/>
        <v>MC</v>
      </c>
      <c r="N6" s="6">
        <f t="shared" si="2"/>
        <v>1.7</v>
      </c>
      <c r="O6" s="7">
        <f t="shared" si="3"/>
        <v>46.085584424756675</v>
      </c>
      <c r="P6" s="13">
        <f t="shared" si="4"/>
        <v>4.761719066004773E-3</v>
      </c>
    </row>
    <row r="7" spans="1:29" ht="15.75" thickBot="1" x14ac:dyDescent="0.3">
      <c r="A7" s="75" t="s">
        <v>116</v>
      </c>
      <c r="B7" s="21">
        <f>IF(B13=0,B4,(B13/2-B6/2)*6.28+B14*B13/2*0.75)</f>
        <v>1</v>
      </c>
      <c r="D7" s="2" t="s">
        <v>79</v>
      </c>
      <c r="E7" s="2" t="str">
        <f>STIMA!E7</f>
        <v>A.02.002.a</v>
      </c>
      <c r="F7" s="3" t="str">
        <f t="shared" si="0"/>
        <v>- Su terreni appartenenti ai gruppi A.1, A.2-4, A.2-5, A.3</v>
      </c>
      <c r="G7" s="2" t="str">
        <f>STIMA!G7</f>
        <v>CORPO</v>
      </c>
      <c r="H7" s="2" t="str">
        <f>STIMA!H7</f>
        <v xml:space="preserve">MOVIMENTI DI MATERIE </v>
      </c>
      <c r="I7" s="4">
        <f>$B$7</f>
        <v>1</v>
      </c>
      <c r="J7" s="5">
        <f>J2</f>
        <v>54.218334617360796</v>
      </c>
      <c r="K7" s="20"/>
      <c r="L7" s="5">
        <f>I7*J7</f>
        <v>54.218334617360796</v>
      </c>
      <c r="M7" s="2" t="str">
        <f t="shared" si="1"/>
        <v>MQ</v>
      </c>
      <c r="N7" s="6">
        <f t="shared" si="2"/>
        <v>0.43</v>
      </c>
      <c r="O7" s="7">
        <f t="shared" si="3"/>
        <v>23.313883885465142</v>
      </c>
      <c r="P7" s="13">
        <f t="shared" si="4"/>
        <v>2.4088696451553559E-3</v>
      </c>
    </row>
    <row r="8" spans="1:29" x14ac:dyDescent="0.25">
      <c r="A8" s="23" t="s">
        <v>96</v>
      </c>
      <c r="B8" s="24">
        <f>VLOOKUP($B$5,GEOMETRIA,HLOOKUP($A8,CNR!$A$1:$AX$2,2,FALSE),FALSE)</f>
        <v>2</v>
      </c>
      <c r="D8" s="2" t="s">
        <v>78</v>
      </c>
      <c r="E8" s="2" t="str">
        <f>STIMA!E8</f>
        <v>A.02.002.b</v>
      </c>
      <c r="F8" s="3" t="str">
        <f t="shared" si="0"/>
        <v>- Su terreni appartenenti ai gruppi A.4, A.2-6, A.2-7, A.5</v>
      </c>
      <c r="G8" s="2" t="str">
        <f>STIMA!G8</f>
        <v>CORPO</v>
      </c>
      <c r="H8" s="2" t="str">
        <f>STIMA!H8</f>
        <v xml:space="preserve">MOVIMENTI DI MATERIE </v>
      </c>
      <c r="I8" s="4">
        <f>$B$7</f>
        <v>1</v>
      </c>
      <c r="J8" s="5">
        <f>IF(B47&gt;0,B6,IF(B3&gt;0,0,B6+2*B10+2*B12+B15))</f>
        <v>0</v>
      </c>
      <c r="K8" s="22"/>
      <c r="L8" s="5">
        <f>I8*J8</f>
        <v>0</v>
      </c>
      <c r="M8" s="2" t="str">
        <f t="shared" si="1"/>
        <v>MQ</v>
      </c>
      <c r="N8" s="6">
        <f t="shared" si="2"/>
        <v>0.87</v>
      </c>
      <c r="O8" s="7">
        <f t="shared" si="3"/>
        <v>0</v>
      </c>
      <c r="P8" s="13">
        <f t="shared" si="4"/>
        <v>0</v>
      </c>
    </row>
    <row r="9" spans="1:29" x14ac:dyDescent="0.25">
      <c r="A9" s="26" t="s">
        <v>89</v>
      </c>
      <c r="B9" s="27">
        <f>VLOOKUP($B$5,GEOMETRIA,HLOOKUP($A9,CNR!$A$1:$AX$2,2,FALSE),FALSE)</f>
        <v>2.5</v>
      </c>
      <c r="D9" s="2" t="s">
        <v>58</v>
      </c>
      <c r="E9" s="2" t="str">
        <f>STIMA!E9</f>
        <v>E.01.031.b</v>
      </c>
      <c r="F9" s="3" t="str">
        <f t="shared" si="0"/>
        <v>- Resistenza a trazione(*) UNI EN ISO 10319 (kN/m)&gt;35 (kN/m)</v>
      </c>
      <c r="G9" s="2" t="str">
        <f>STIMA!G9</f>
        <v>CORPO</v>
      </c>
      <c r="H9" s="2" t="str">
        <f>STIMA!H9</f>
        <v xml:space="preserve">MOVIMENTI DI MATERIE </v>
      </c>
      <c r="I9" s="4">
        <f>IF(B33=1,$B$7,0)</f>
        <v>1</v>
      </c>
      <c r="J9" s="25">
        <f>IF(B3&gt;0,(B6+2*B10+((B3+B11)*B16-B30/COS(ATAN(B16)))*2+(IF(B3&gt;B19,2*B18,0))+2*(B31+B32+0.5))+2*B12+B15,B6+2*B10+2*B12+B15+2*(B31+B32+0.5))</f>
        <v>56.818334617360797</v>
      </c>
      <c r="K9" s="12"/>
      <c r="L9" s="5">
        <f>I9*J9</f>
        <v>56.818334617360797</v>
      </c>
      <c r="M9" s="2" t="str">
        <f t="shared" si="1"/>
        <v>MQ</v>
      </c>
      <c r="N9" s="6">
        <f t="shared" si="2"/>
        <v>1.63</v>
      </c>
      <c r="O9" s="7">
        <f t="shared" si="3"/>
        <v>92.613885426298097</v>
      </c>
      <c r="P9" s="13">
        <f t="shared" si="4"/>
        <v>9.5691811119635959E-3</v>
      </c>
    </row>
    <row r="10" spans="1:29" x14ac:dyDescent="0.25">
      <c r="A10" s="15" t="s">
        <v>44</v>
      </c>
      <c r="B10" s="27">
        <f>VLOOKUP($B$5,GEOMETRIA,HLOOKUP($A10,CNR!$A$1:$AX$2,2,FALSE),FALSE)</f>
        <v>1.25</v>
      </c>
      <c r="D10" s="2" t="s">
        <v>68</v>
      </c>
      <c r="E10" s="2"/>
      <c r="F10" s="29" t="str">
        <f t="shared" si="0"/>
        <v/>
      </c>
      <c r="G10" s="2"/>
      <c r="H10" s="2"/>
      <c r="I10" s="4">
        <f>$B$7</f>
        <v>1</v>
      </c>
      <c r="J10" s="5">
        <f>IF(B47&gt;0,B6+B10,IF(B3&gt;0,(B6+2*B10+2*B12+B15+B9+((B29+B11+(B3-B29-(IF((B3-B29)&gt;B19,B19,0)))/2)*B16-B30/COS(ATAN(B16)))*2),0))</f>
        <v>30.723334617360802</v>
      </c>
      <c r="K10" s="5">
        <f>IF(B3&gt;0,(IF(B3-B29&gt;B19,B3-B29-B19,B3-B29)),0)</f>
        <v>3.33</v>
      </c>
      <c r="L10" s="5">
        <f>I10*J10*K10</f>
        <v>102.30870427581148</v>
      </c>
      <c r="M10" s="28" t="str">
        <f t="shared" si="1"/>
        <v/>
      </c>
      <c r="N10" s="32" t="str">
        <f t="shared" si="2"/>
        <v/>
      </c>
      <c r="O10" s="33"/>
      <c r="P10" s="34"/>
    </row>
    <row r="11" spans="1:29" x14ac:dyDescent="0.25">
      <c r="A11" s="15" t="s">
        <v>81</v>
      </c>
      <c r="B11" s="27">
        <f>VLOOKUP($B$5,GEOMETRIA,HLOOKUP($A11,CNR!$A$1:$AX$2,2,FALSE),FALSE)</f>
        <v>0.1</v>
      </c>
      <c r="D11" s="2" t="s">
        <v>68</v>
      </c>
      <c r="E11" s="2"/>
      <c r="F11" s="36" t="str">
        <f>IF(E11="","",VLOOKUP(E11,EPU,2,FALSE))</f>
        <v/>
      </c>
      <c r="G11" s="2"/>
      <c r="H11" s="2"/>
      <c r="I11" s="4">
        <f>$B$7</f>
        <v>1</v>
      </c>
      <c r="J11" s="25">
        <f>IF(B47&gt;0,B6+B10+B18,IF(B3-B29&gt;B19,(B6+2*B10+2*B12+B15+B9+2*B18+((B3+B11-B19/2)*B16-B30/COS(ATAN(B16)))*2),0))</f>
        <v>49.218334617360796</v>
      </c>
      <c r="K11" s="5">
        <f>IF(B3-B29&gt;B19,B19,0)</f>
        <v>5</v>
      </c>
      <c r="L11" s="5">
        <f>I11*J11*K11</f>
        <v>246.09167308680398</v>
      </c>
      <c r="M11" s="35" t="str">
        <f>IF(E11="","",VLOOKUP(E11,EPU,3,FALSE))</f>
        <v/>
      </c>
      <c r="N11" s="39" t="str">
        <f>IF(E11="","",VLOOKUP(E11,EPU,4,FALSE))</f>
        <v/>
      </c>
      <c r="O11" s="40"/>
      <c r="P11" s="41"/>
    </row>
    <row r="12" spans="1:29" x14ac:dyDescent="0.25">
      <c r="A12" s="26" t="s">
        <v>94</v>
      </c>
      <c r="B12" s="27">
        <f>VLOOKUP($B$5,GEOMETRIA,HLOOKUP($A12,CNR!$A$1:$AX$2,2,FALSE),FALSE)</f>
        <v>0</v>
      </c>
      <c r="D12" s="2" t="s">
        <v>68</v>
      </c>
      <c r="E12" s="2" t="str">
        <f>STIMA!E12</f>
        <v>A.02.003</v>
      </c>
      <c r="F12" s="3" t="str">
        <f>IF(E12="","",VLOOKUP(E12,EPU,2,FALSE))</f>
        <v>FORNITURA MATERIALI PER RILEVATI DA CAVE CON DISTANZA &lt; 5 KM</v>
      </c>
      <c r="G12" s="2" t="str">
        <f>STIMA!G12</f>
        <v>CORPO</v>
      </c>
      <c r="H12" s="2" t="str">
        <f>STIMA!H12</f>
        <v xml:space="preserve">MOVIMENTI DI MATERIE </v>
      </c>
      <c r="I12" s="42" t="s">
        <v>85</v>
      </c>
      <c r="J12" s="43"/>
      <c r="K12" s="44"/>
      <c r="L12" s="5">
        <f>L10+L11</f>
        <v>348.40037736261547</v>
      </c>
      <c r="M12" s="2" t="str">
        <f>IF(E12="","",VLOOKUP(E12,EPU,3,FALSE))</f>
        <v>MC</v>
      </c>
      <c r="N12" s="6">
        <f>IF(E12="","",VLOOKUP(E12,EPU,4,FALSE))</f>
        <v>15.83</v>
      </c>
      <c r="O12" s="7">
        <f>L12*N12</f>
        <v>5515.1779736502031</v>
      </c>
      <c r="P12" s="13">
        <f>O12/$O$61</f>
        <v>0.56984691498090734</v>
      </c>
    </row>
    <row r="13" spans="1:29" x14ac:dyDescent="0.25">
      <c r="A13" s="23" t="s">
        <v>104</v>
      </c>
      <c r="B13" s="27">
        <f>VLOOKUP($B$5,GEOMETRIA,HLOOKUP($A13,CNR!$A$1:$AX$2,2,FALSE),FALSE)</f>
        <v>0</v>
      </c>
      <c r="D13" s="2" t="s">
        <v>67</v>
      </c>
      <c r="E13" s="2" t="str">
        <f>STIMA!E13</f>
        <v>A.02.007.d</v>
      </c>
      <c r="F13" s="3" t="str">
        <f t="shared" si="0"/>
        <v>- Compresa configurazione delle scarpate e profilatura dei cigli</v>
      </c>
      <c r="G13" s="2" t="str">
        <f>STIMA!G13</f>
        <v>CORPO</v>
      </c>
      <c r="H13" s="2" t="str">
        <f>STIMA!H13</f>
        <v xml:space="preserve">MOVIMENTI DI MATERIE </v>
      </c>
      <c r="I13" s="45" t="s">
        <v>85</v>
      </c>
      <c r="J13" s="46"/>
      <c r="K13" s="47"/>
      <c r="L13" s="5">
        <f>L12</f>
        <v>348.40037736261547</v>
      </c>
      <c r="M13" s="2" t="str">
        <f t="shared" si="1"/>
        <v>MC</v>
      </c>
      <c r="N13" s="6">
        <f t="shared" si="2"/>
        <v>0.87</v>
      </c>
      <c r="O13" s="7">
        <f>L13*N13</f>
        <v>303.10832830547548</v>
      </c>
      <c r="P13" s="13">
        <f>O13/$O$61</f>
        <v>3.1318181682463003E-2</v>
      </c>
    </row>
    <row r="14" spans="1:29" x14ac:dyDescent="0.25">
      <c r="A14" s="23" t="s">
        <v>105</v>
      </c>
      <c r="B14" s="27">
        <f>VLOOKUP($B$5,GEOMETRIA,HLOOKUP($A14,CNR!$A$1:$AX$2,2,FALSE),FALSE)</f>
        <v>0</v>
      </c>
      <c r="D14" s="2" t="s">
        <v>60</v>
      </c>
      <c r="E14" s="2" t="str">
        <f>STIMA!E14</f>
        <v>A.01.004</v>
      </c>
      <c r="F14" s="3" t="str">
        <f>IF(E14="","",VLOOKUP(E14,EPU,2,FALSE))</f>
        <v>SCAVO A SEZIONE RISTRETTA PER TRINCEE E BONIFICHE</v>
      </c>
      <c r="G14" s="2" t="str">
        <f>STIMA!G14</f>
        <v>CORPO</v>
      </c>
      <c r="H14" s="2" t="str">
        <f>STIMA!H14</f>
        <v xml:space="preserve">MOVIMENTI DI MATERIE </v>
      </c>
      <c r="I14" s="4">
        <f>$B$7</f>
        <v>1</v>
      </c>
      <c r="J14" s="5">
        <f>2*(B21+B21)</f>
        <v>4</v>
      </c>
      <c r="K14" s="5">
        <f>B21</f>
        <v>1</v>
      </c>
      <c r="L14" s="5">
        <f>I14*J14*K14</f>
        <v>4</v>
      </c>
      <c r="M14" s="2" t="str">
        <f>IF(E14="","",VLOOKUP(E14,EPU,3,FALSE))</f>
        <v>MC</v>
      </c>
      <c r="N14" s="6">
        <f>IF(E14="","",VLOOKUP(E14,EPU,4,FALSE))</f>
        <v>11.13</v>
      </c>
      <c r="O14" s="7">
        <f>L14*N14</f>
        <v>44.52</v>
      </c>
      <c r="P14" s="13">
        <f>O14/$O$61</f>
        <v>4.5999575673093315E-3</v>
      </c>
    </row>
    <row r="15" spans="1:29" x14ac:dyDescent="0.25">
      <c r="A15" s="26" t="s">
        <v>95</v>
      </c>
      <c r="B15" s="27">
        <f>VLOOKUP($B$5,GEOMETRIA,HLOOKUP($A15,CNR!$A$1:$AX$2,2,FALSE),FALSE)</f>
        <v>0</v>
      </c>
      <c r="D15" s="2" t="s">
        <v>64</v>
      </c>
      <c r="E15" s="2"/>
      <c r="F15" s="29"/>
      <c r="G15" s="2"/>
      <c r="H15" s="2"/>
      <c r="I15" s="4">
        <f>$B$7</f>
        <v>1</v>
      </c>
      <c r="J15" s="5">
        <f>IF(B47&gt;0,B6+B10,IF(B3+B29&lt;0,(B6+2*B10+2*B12+B15+B9+K15*B17),0))</f>
        <v>0</v>
      </c>
      <c r="K15" s="5">
        <f>IF(B3&lt;0,(IF(B29-B3&gt;B19,-B3+B29-B19,-B3+B29)),0)</f>
        <v>0</v>
      </c>
      <c r="L15" s="5">
        <f>I15*J15*K15</f>
        <v>0</v>
      </c>
      <c r="M15" s="28" t="str">
        <f>IF(E15="","",VLOOKUP(E15,EPU,3,FALSE))</f>
        <v/>
      </c>
      <c r="N15" s="32" t="str">
        <f>IF(E15="","",VLOOKUP(E15,EPU,4,FALSE))</f>
        <v/>
      </c>
      <c r="O15" s="33"/>
      <c r="P15" s="34"/>
    </row>
    <row r="16" spans="1:29" x14ac:dyDescent="0.25">
      <c r="A16" s="15" t="s">
        <v>45</v>
      </c>
      <c r="B16" s="27">
        <f>VLOOKUP($B$5,GEOMETRIA,HLOOKUP($A16,CNR!$A$1:$AX$2,2,FALSE),FALSE)</f>
        <v>1.5</v>
      </c>
      <c r="D16" s="2" t="s">
        <v>64</v>
      </c>
      <c r="E16" s="2"/>
      <c r="F16" s="36"/>
      <c r="G16" s="2"/>
      <c r="H16" s="2"/>
      <c r="I16" s="4">
        <f>$B$7</f>
        <v>1</v>
      </c>
      <c r="J16" s="5">
        <f>IF(B47&gt;0,B6+B10+B18,IF(K16&gt;0,(B6+2*B10+2*B12+B15+B9+2*K15*B17+K16*B17)+2*B18,0))</f>
        <v>0</v>
      </c>
      <c r="K16" s="5">
        <f>IF(B3&lt;0,(IF(B29-B3&gt;B19,B19,0)),0)</f>
        <v>0</v>
      </c>
      <c r="L16" s="5">
        <f>I16*J16*K16</f>
        <v>0</v>
      </c>
      <c r="M16" s="35" t="str">
        <f>IF(E16="","",VLOOKUP(E16,EPU,3,FALSE))</f>
        <v/>
      </c>
      <c r="N16" s="39" t="str">
        <f>IF(E16="","",VLOOKUP(E16,EPU,4,FALSE))</f>
        <v/>
      </c>
      <c r="O16" s="40"/>
      <c r="P16" s="41"/>
    </row>
    <row r="17" spans="1:16" x14ac:dyDescent="0.25">
      <c r="A17" s="15" t="s">
        <v>46</v>
      </c>
      <c r="B17" s="27">
        <f>VLOOKUP($B$5,GEOMETRIA,HLOOKUP($A17,CNR!$A$1:$AX$2,2,FALSE),FALSE)</f>
        <v>1</v>
      </c>
      <c r="D17" s="2" t="s">
        <v>64</v>
      </c>
      <c r="E17" s="2" t="str">
        <f>STIMA!E17</f>
        <v>A.01.001</v>
      </c>
      <c r="F17" s="3" t="str">
        <f>IF(E17="","",VLOOKUP(E17,EPU,2,FALSE))</f>
        <v>SCAVO DI SBANCAMENTO IN MATERIE DI QUALSIASI NATURA</v>
      </c>
      <c r="G17" s="2" t="str">
        <f>STIMA!G17</f>
        <v>CORPO</v>
      </c>
      <c r="H17" s="2" t="str">
        <f>STIMA!H17</f>
        <v xml:space="preserve">MOVIMENTI DI MATERIE </v>
      </c>
      <c r="I17" s="48" t="s">
        <v>85</v>
      </c>
      <c r="J17" s="49"/>
      <c r="K17" s="50"/>
      <c r="L17" s="5">
        <f>L15+L16</f>
        <v>0</v>
      </c>
      <c r="M17" s="2" t="str">
        <f>IF(E17="","",VLOOKUP(E17,EPU,3,FALSE))</f>
        <v>MC</v>
      </c>
      <c r="N17" s="6">
        <f>IF(E17="","",VLOOKUP(E17,EPU,4,FALSE))</f>
        <v>3.65</v>
      </c>
      <c r="O17" s="7">
        <f t="shared" ref="O17:O35" si="5">L17*N17</f>
        <v>0</v>
      </c>
      <c r="P17" s="13">
        <f t="shared" ref="P17:P52" si="6">O17/$O$61</f>
        <v>0</v>
      </c>
    </row>
    <row r="18" spans="1:16" x14ac:dyDescent="0.25">
      <c r="A18" s="23" t="s">
        <v>84</v>
      </c>
      <c r="B18" s="27">
        <f>VLOOKUP($B$5,GEOMETRIA,HLOOKUP($A18,CNR!$A$1:$AX$2,2,FALSE),FALSE)</f>
        <v>3</v>
      </c>
      <c r="D18" s="2" t="s">
        <v>50</v>
      </c>
      <c r="E18" s="2" t="str">
        <f>STIMA!E18</f>
        <v>D.01.001</v>
      </c>
      <c r="F18" s="3" t="str">
        <f t="shared" si="0"/>
        <v>FONDAZIONE STRADALE IN MISTO GRANULARE STABILIZZATO</v>
      </c>
      <c r="G18" s="2" t="str">
        <f>STIMA!G18</f>
        <v>CORPO</v>
      </c>
      <c r="H18" s="2" t="str">
        <f>STIMA!H18</f>
        <v>SOVRASTRUTTURA</v>
      </c>
      <c r="I18" s="4">
        <f t="shared" ref="I18:I25" si="7">$B$7</f>
        <v>1</v>
      </c>
      <c r="J18" s="5">
        <f>IF(B47&gt;0,B6+B48,B6+2*B12+B15+B8*(2*(MAX(B27,B28))+2*B26+2*B25+2*B24+B23))</f>
        <v>21.58</v>
      </c>
      <c r="K18" s="5">
        <f>B23</f>
        <v>0.3</v>
      </c>
      <c r="L18" s="5">
        <f t="shared" ref="L18:L22" si="8">I18*J18*K18</f>
        <v>6.4739999999999993</v>
      </c>
      <c r="M18" s="2" t="str">
        <f t="shared" si="1"/>
        <v>MC</v>
      </c>
      <c r="N18" s="6">
        <f t="shared" si="2"/>
        <v>31.05</v>
      </c>
      <c r="O18" s="7">
        <f t="shared" si="5"/>
        <v>201.01769999999999</v>
      </c>
      <c r="P18" s="13">
        <f t="shared" si="6"/>
        <v>2.0769831318017001E-2</v>
      </c>
    </row>
    <row r="19" spans="1:16" x14ac:dyDescent="0.25">
      <c r="A19" s="23" t="s">
        <v>83</v>
      </c>
      <c r="B19" s="27">
        <f>VLOOKUP($B$5,GEOMETRIA,HLOOKUP($A19,CNR!$A$1:$AX$2,2,FALSE),FALSE)</f>
        <v>5</v>
      </c>
      <c r="D19" s="2" t="s">
        <v>51</v>
      </c>
      <c r="E19" s="2" t="str">
        <f>STIMA!E19</f>
        <v>D.01.003</v>
      </c>
      <c r="F19" s="3" t="str">
        <f t="shared" si="0"/>
        <v>FONDAZIONE STRADALE IN MISTO CEMENTATO</v>
      </c>
      <c r="G19" s="2" t="str">
        <f>STIMA!G19</f>
        <v>CORPO</v>
      </c>
      <c r="H19" s="2" t="str">
        <f>STIMA!H19</f>
        <v>SOVRASTRUTTURA</v>
      </c>
      <c r="I19" s="4">
        <f t="shared" si="7"/>
        <v>1</v>
      </c>
      <c r="J19" s="5">
        <f>IF(B47&gt;0,B6+B48,B6+B8*(2*(MAX(B27,B28))+2*B26+2*B25+B24))</f>
        <v>20.68</v>
      </c>
      <c r="K19" s="5">
        <f>B24</f>
        <v>0.15</v>
      </c>
      <c r="L19" s="5">
        <f t="shared" si="8"/>
        <v>3.1019999999999999</v>
      </c>
      <c r="M19" s="2" t="str">
        <f t="shared" si="1"/>
        <v>MC</v>
      </c>
      <c r="N19" s="6">
        <f t="shared" si="2"/>
        <v>47.63</v>
      </c>
      <c r="O19" s="7">
        <f t="shared" si="5"/>
        <v>147.74825999999999</v>
      </c>
      <c r="P19" s="13">
        <f t="shared" si="6"/>
        <v>1.5265851901253066E-2</v>
      </c>
    </row>
    <row r="20" spans="1:16" x14ac:dyDescent="0.25">
      <c r="A20" s="15" t="s">
        <v>47</v>
      </c>
      <c r="B20" s="27">
        <f>VLOOKUP($B$5,GEOMETRIA,HLOOKUP($A20,CNR!$A$1:$AX$2,2,FALSE),FALSE)</f>
        <v>1</v>
      </c>
      <c r="D20" s="2" t="s">
        <v>52</v>
      </c>
      <c r="E20" s="2" t="str">
        <f>STIMA!E20</f>
        <v>D.01.005.c</v>
      </c>
      <c r="F20" s="3" t="str">
        <f t="shared" si="0"/>
        <v>- Con bitume modificato soft per metro cubo reso e per uno spessore superiore a cm 10</v>
      </c>
      <c r="G20" s="2" t="str">
        <f>STIMA!G20</f>
        <v>CORPO</v>
      </c>
      <c r="H20" s="2" t="str">
        <f>STIMA!H20</f>
        <v>SOVRASTRUTTURA</v>
      </c>
      <c r="I20" s="4">
        <f t="shared" si="7"/>
        <v>1</v>
      </c>
      <c r="J20" s="5">
        <f>IF(B47&gt;0,B6+B48,B6+B8*(2*(MAX(B27,B28))+2*B26+B25))</f>
        <v>20.14</v>
      </c>
      <c r="K20" s="5">
        <f>B25</f>
        <v>0.12</v>
      </c>
      <c r="L20" s="5">
        <f t="shared" si="8"/>
        <v>2.4167999999999998</v>
      </c>
      <c r="M20" s="2" t="str">
        <f t="shared" si="1"/>
        <v>MC</v>
      </c>
      <c r="N20" s="6">
        <f t="shared" si="2"/>
        <v>138.33000000000001</v>
      </c>
      <c r="O20" s="7">
        <f t="shared" si="5"/>
        <v>334.315944</v>
      </c>
      <c r="P20" s="13">
        <f t="shared" si="6"/>
        <v>3.4542658501234558E-2</v>
      </c>
    </row>
    <row r="21" spans="1:16" x14ac:dyDescent="0.25">
      <c r="A21" s="15" t="s">
        <v>48</v>
      </c>
      <c r="B21" s="27">
        <f>VLOOKUP($B$5,GEOMETRIA,HLOOKUP($A21,CNR!$A$1:$AX$2,2,FALSE),FALSE)</f>
        <v>1</v>
      </c>
      <c r="D21" s="2" t="s">
        <v>53</v>
      </c>
      <c r="E21" s="2" t="str">
        <f>STIMA!E21</f>
        <v>D.01.017.e</v>
      </c>
      <c r="F21" s="3" t="str">
        <f t="shared" si="0"/>
        <v>- Con bitume modificato soft per metro cubo reso e per spessore superiore a cm 6</v>
      </c>
      <c r="G21" s="2" t="str">
        <f>STIMA!G21</f>
        <v>CORPO</v>
      </c>
      <c r="H21" s="2" t="str">
        <f>STIMA!H21</f>
        <v>SOVRASTRUTTURA</v>
      </c>
      <c r="I21" s="4">
        <f t="shared" si="7"/>
        <v>1</v>
      </c>
      <c r="J21" s="5">
        <f>IF(B47&gt;0,B6+B48,B6+B8*(2*(MAX(B27,B28))+B26))</f>
        <v>19.78</v>
      </c>
      <c r="K21" s="5">
        <f>B26</f>
        <v>0.06</v>
      </c>
      <c r="L21" s="5">
        <f t="shared" si="8"/>
        <v>1.1868000000000001</v>
      </c>
      <c r="M21" s="2" t="str">
        <f t="shared" si="1"/>
        <v>MC</v>
      </c>
      <c r="N21" s="6">
        <f t="shared" si="2"/>
        <v>152.34</v>
      </c>
      <c r="O21" s="7">
        <f t="shared" si="5"/>
        <v>180.79711200000003</v>
      </c>
      <c r="P21" s="13">
        <f t="shared" si="6"/>
        <v>1.8680571507009722E-2</v>
      </c>
    </row>
    <row r="22" spans="1:16" ht="15.75" thickBot="1" x14ac:dyDescent="0.3">
      <c r="A22" s="15" t="s">
        <v>49</v>
      </c>
      <c r="B22" s="27">
        <f>VLOOKUP($B$5,GEOMETRIA,HLOOKUP($A22,CNR!$A$1:$AX$2,2,FALSE),FALSE)</f>
        <v>1</v>
      </c>
      <c r="D22" s="2" t="s">
        <v>54</v>
      </c>
      <c r="E22" s="2" t="str">
        <f>STIMA!E22</f>
        <v>D.01.021.e</v>
      </c>
      <c r="F22" s="3" t="str">
        <f t="shared" si="0"/>
        <v>- Con bitume modificato hard per metro cubo reso e per spessore superiore a cm 3</v>
      </c>
      <c r="G22" s="2" t="str">
        <f>STIMA!G22</f>
        <v>CORPO</v>
      </c>
      <c r="H22" s="2" t="str">
        <f>STIMA!H22</f>
        <v>SOVRASTRUTTURA</v>
      </c>
      <c r="I22" s="4">
        <f t="shared" si="7"/>
        <v>1</v>
      </c>
      <c r="J22" s="5">
        <f>IF(B47&gt;0,B6+B48,B6+B8*B27)</f>
        <v>19.5</v>
      </c>
      <c r="K22" s="5">
        <f>B27</f>
        <v>0</v>
      </c>
      <c r="L22" s="5">
        <f t="shared" si="8"/>
        <v>0</v>
      </c>
      <c r="M22" s="2" t="str">
        <f t="shared" si="1"/>
        <v>MC</v>
      </c>
      <c r="N22" s="6">
        <f t="shared" si="2"/>
        <v>173.44</v>
      </c>
      <c r="O22" s="7">
        <f t="shared" si="5"/>
        <v>0</v>
      </c>
      <c r="P22" s="13">
        <f t="shared" si="6"/>
        <v>0</v>
      </c>
    </row>
    <row r="23" spans="1:16" x14ac:dyDescent="0.25">
      <c r="A23" s="76" t="s">
        <v>50</v>
      </c>
      <c r="B23" s="52">
        <f>VLOOKUP($B$5,GEOMETRIA,HLOOKUP($A23,CNR!$A$1:$AX$2,2,FALSE),FALSE)</f>
        <v>0.3</v>
      </c>
      <c r="D23" s="2" t="s">
        <v>55</v>
      </c>
      <c r="E23" s="2" t="str">
        <f>STIMA!E23</f>
        <v>D.01.036.a</v>
      </c>
      <c r="F23" s="3" t="str">
        <f t="shared" si="0"/>
        <v>- Con bitume modificato hard per uno spessore di cm 4</v>
      </c>
      <c r="G23" s="2" t="str">
        <f>STIMA!G23</f>
        <v>CORPO</v>
      </c>
      <c r="H23" s="2" t="str">
        <f>STIMA!H23</f>
        <v>SOVRASTRUTTURA</v>
      </c>
      <c r="I23" s="4">
        <f t="shared" si="7"/>
        <v>1</v>
      </c>
      <c r="J23" s="5">
        <f>IF(B47&gt;0,B6+B48,B6+B8*B28)</f>
        <v>19.579999999999998</v>
      </c>
      <c r="K23" s="12"/>
      <c r="L23" s="5">
        <f>IF(B28&gt;0,I23*J23,0)</f>
        <v>19.579999999999998</v>
      </c>
      <c r="M23" s="2" t="str">
        <f t="shared" si="1"/>
        <v>MQ</v>
      </c>
      <c r="N23" s="6">
        <f t="shared" si="2"/>
        <v>9.7799999999999994</v>
      </c>
      <c r="O23" s="7">
        <f t="shared" si="5"/>
        <v>191.49239999999998</v>
      </c>
      <c r="P23" s="13">
        <f t="shared" si="6"/>
        <v>1.9785644978935875E-2</v>
      </c>
    </row>
    <row r="24" spans="1:16" x14ac:dyDescent="0.25">
      <c r="A24" s="77" t="s">
        <v>51</v>
      </c>
      <c r="B24" s="54">
        <f>VLOOKUP($B$5,GEOMETRIA,HLOOKUP($A24,CNR!$A$1:$AX$2,2,FALSE),FALSE)</f>
        <v>0.15</v>
      </c>
      <c r="D24" s="2" t="s">
        <v>59</v>
      </c>
      <c r="E24" s="2" t="str">
        <f>STIMA!E24</f>
        <v>D.01.043.a</v>
      </c>
      <c r="F24" s="3" t="str">
        <f t="shared" si="0"/>
        <v>- In emulsione bituminosa non modificata</v>
      </c>
      <c r="G24" s="2" t="str">
        <f>STIMA!G24</f>
        <v>CORPO</v>
      </c>
      <c r="H24" s="2" t="str">
        <f>STIMA!H24</f>
        <v>SOVRASTRUTTURA</v>
      </c>
      <c r="I24" s="4">
        <f t="shared" si="7"/>
        <v>1</v>
      </c>
      <c r="J24" s="5">
        <f>J23</f>
        <v>19.579999999999998</v>
      </c>
      <c r="K24" s="12"/>
      <c r="L24" s="5">
        <f>L23</f>
        <v>19.579999999999998</v>
      </c>
      <c r="M24" s="2" t="str">
        <f t="shared" si="1"/>
        <v>MQ</v>
      </c>
      <c r="N24" s="6">
        <f t="shared" si="2"/>
        <v>0.8</v>
      </c>
      <c r="O24" s="7">
        <f t="shared" si="5"/>
        <v>15.664</v>
      </c>
      <c r="P24" s="13">
        <f t="shared" si="6"/>
        <v>1.6184576669886199E-3</v>
      </c>
    </row>
    <row r="25" spans="1:16" x14ac:dyDescent="0.25">
      <c r="A25" s="77" t="s">
        <v>52</v>
      </c>
      <c r="B25" s="54">
        <f>VLOOKUP($B$5,GEOMETRIA,HLOOKUP($A25,CNR!$A$1:$AX$2,2,FALSE),FALSE)</f>
        <v>0.12</v>
      </c>
      <c r="D25" s="55" t="s">
        <v>87</v>
      </c>
      <c r="E25" s="2" t="str">
        <f>STIMA!E25</f>
        <v>A.02.004.b</v>
      </c>
      <c r="F25" s="3" t="str">
        <f t="shared" si="0"/>
        <v>- Dai depositi dell'amministrazione</v>
      </c>
      <c r="G25" s="2" t="str">
        <f>STIMA!G25</f>
        <v>CORPO</v>
      </c>
      <c r="H25" s="2" t="str">
        <f>STIMA!H25</f>
        <v xml:space="preserve">MOVIMENTI DI MATERIE </v>
      </c>
      <c r="I25" s="4">
        <f t="shared" si="7"/>
        <v>1</v>
      </c>
      <c r="J25" s="5">
        <f>IF(B47&gt;0,ABS(B3)/COS(ATAN(B16))+B10,IF(B3&gt;0,(2*(B3-B29)/COS(ATAN(B16))+((B29+B11)*(B10+(B29+B11)*B16/2)-B29*B29/2)*2/B30+B9*B29/B30+(IF(B3&gt;B19,2*B18,0))+IF(B13&gt;0,((3.14*(B13/2-B6-B15)^2*B3)/B7/B30),0)),((K15+B29-B30)+(K16-B30))*2*+B17+B9*B29/B30+IF(B29-B3&gt;B19,2*B18,0)+2*B10/B30))</f>
        <v>49.502408791281695</v>
      </c>
      <c r="K25" s="5">
        <f>B30</f>
        <v>0.3</v>
      </c>
      <c r="L25" s="5">
        <f>I25*J25*K25</f>
        <v>14.850722637384507</v>
      </c>
      <c r="M25" s="2" t="str">
        <f t="shared" si="1"/>
        <v>MC</v>
      </c>
      <c r="N25" s="6">
        <f t="shared" si="2"/>
        <v>4.17</v>
      </c>
      <c r="O25" s="7">
        <f t="shared" si="5"/>
        <v>61.927513397893392</v>
      </c>
      <c r="P25" s="13">
        <f t="shared" si="6"/>
        <v>6.3985609586543054E-3</v>
      </c>
    </row>
    <row r="26" spans="1:16" x14ac:dyDescent="0.25">
      <c r="A26" s="77" t="s">
        <v>53</v>
      </c>
      <c r="B26" s="54">
        <f>VLOOKUP($B$5,GEOMETRIA,HLOOKUP($A26,CNR!$A$1:$AX$2,2,FALSE),FALSE)</f>
        <v>0.06</v>
      </c>
      <c r="D26" s="2" t="s">
        <v>69</v>
      </c>
      <c r="E26" s="2" t="str">
        <f>STIMA!E26</f>
        <v>A.02.007.d</v>
      </c>
      <c r="F26" s="3" t="str">
        <f>IF(E26="","",VLOOKUP(E26,EPU,2,FALSE))</f>
        <v>- Compresa configurazione delle scarpate e profilatura dei cigli</v>
      </c>
      <c r="G26" s="2" t="str">
        <f>STIMA!G26</f>
        <v>CORPO</v>
      </c>
      <c r="H26" s="2" t="str">
        <f>STIMA!H26</f>
        <v xml:space="preserve">MOVIMENTI DI MATERIE </v>
      </c>
      <c r="I26" s="48" t="s">
        <v>85</v>
      </c>
      <c r="J26" s="49"/>
      <c r="K26" s="50"/>
      <c r="L26" s="5">
        <f>L25</f>
        <v>14.850722637384507</v>
      </c>
      <c r="M26" s="2" t="str">
        <f t="shared" si="1"/>
        <v>MC</v>
      </c>
      <c r="N26" s="6">
        <f t="shared" si="2"/>
        <v>0.87</v>
      </c>
      <c r="O26" s="7">
        <f t="shared" si="5"/>
        <v>12.920128694524522</v>
      </c>
      <c r="P26" s="13">
        <f t="shared" si="6"/>
        <v>1.3349515669134884E-3</v>
      </c>
    </row>
    <row r="27" spans="1:16" x14ac:dyDescent="0.25">
      <c r="A27" s="77" t="s">
        <v>54</v>
      </c>
      <c r="B27" s="54">
        <f>VLOOKUP($B$5,GEOMETRIA,HLOOKUP($A27,CNR!$A$1:$AX$2,2,FALSE),FALSE)</f>
        <v>0</v>
      </c>
      <c r="D27" s="55" t="s">
        <v>91</v>
      </c>
      <c r="E27" s="2" t="str">
        <f>STIMA!E27</f>
        <v>F.01.019.1.a</v>
      </c>
      <c r="F27" s="3" t="str">
        <f>IF(E27="","",VLOOKUP(E27,EPU,2,FALSE))</f>
        <v>- Con miscuglio di semi di prato</v>
      </c>
      <c r="G27" s="2" t="str">
        <f>STIMA!G27</f>
        <v>CORPO</v>
      </c>
      <c r="H27" s="2" t="str">
        <f>STIMA!H27</f>
        <v xml:space="preserve">MOVIMENTI DI MATERIE </v>
      </c>
      <c r="I27" s="4">
        <f>$B$7</f>
        <v>1</v>
      </c>
      <c r="J27" s="5">
        <f>IF(B47&gt;0,ABS(B3)/COS(ATAN(B16))+B10,IF(B3&gt;0,(2*(B3-B29)/COS(ATAN(B16))+((B29+B11)*(B10+(B29+B11)*B16/2)-B29*B29/2)*2/B30+B9*B29/B30+(IF(B3&gt;B19,2*B18,0))),((K15+B29-B30)+(K16-B30))*2*+B17+B9*B29/B30+IF(B29-B3&gt;B19,2*B18,0)+2*B10/B30))</f>
        <v>49.502408791281695</v>
      </c>
      <c r="K27" s="20"/>
      <c r="L27" s="5">
        <f t="shared" ref="L27:L34" si="9">I27*J27</f>
        <v>49.502408791281695</v>
      </c>
      <c r="M27" s="2" t="str">
        <f t="shared" si="1"/>
        <v>MQ</v>
      </c>
      <c r="N27" s="6">
        <f t="shared" si="2"/>
        <v>1.26</v>
      </c>
      <c r="O27" s="7">
        <f t="shared" si="5"/>
        <v>62.37303507701494</v>
      </c>
      <c r="P27" s="13">
        <f t="shared" si="6"/>
        <v>6.4445937713064963E-3</v>
      </c>
    </row>
    <row r="28" spans="1:16" ht="15.75" thickBot="1" x14ac:dyDescent="0.3">
      <c r="A28" s="77" t="s">
        <v>55</v>
      </c>
      <c r="B28" s="54">
        <f>VLOOKUP($B$5,GEOMETRIA,HLOOKUP($A28,CNR!$A$1:$AX$2,2,FALSE),FALSE)</f>
        <v>0.04</v>
      </c>
      <c r="D28" s="2" t="s">
        <v>61</v>
      </c>
      <c r="E28" s="2" t="str">
        <f>STIMA!E28</f>
        <v>E.05.010.a</v>
      </c>
      <c r="F28" s="3" t="str">
        <f t="shared" si="0"/>
        <v>- Recinzione stradale di sicurezza di H nominale 1.20 m</v>
      </c>
      <c r="G28" s="2" t="str">
        <f>STIMA!G28</f>
        <v>CORPO</v>
      </c>
      <c r="H28" s="2" t="str">
        <f>STIMA!H28</f>
        <v>LAVORI DIVERSI</v>
      </c>
      <c r="I28" s="4">
        <f>IF(B22&gt;0,$B$7,0)</f>
        <v>1</v>
      </c>
      <c r="J28" s="5">
        <v>2</v>
      </c>
      <c r="K28" s="22"/>
      <c r="L28" s="5">
        <f t="shared" si="9"/>
        <v>2</v>
      </c>
      <c r="M28" s="2" t="str">
        <f t="shared" si="1"/>
        <v>ML</v>
      </c>
      <c r="N28" s="6">
        <f t="shared" si="2"/>
        <v>29.86</v>
      </c>
      <c r="O28" s="7">
        <f t="shared" si="5"/>
        <v>59.72</v>
      </c>
      <c r="P28" s="13">
        <f t="shared" si="6"/>
        <v>6.1704731787896056E-3</v>
      </c>
    </row>
    <row r="29" spans="1:16" ht="15.75" thickBot="1" x14ac:dyDescent="0.3">
      <c r="A29" s="78" t="s">
        <v>21</v>
      </c>
      <c r="B29" s="19">
        <f>VLOOKUP($B$5,GEOMETRIA,HLOOKUP($A29,CNR!$A$1:$AX$2,2,FALSE),FALSE)</f>
        <v>0.66999999999999993</v>
      </c>
      <c r="D29" s="55" t="s">
        <v>92</v>
      </c>
      <c r="E29" s="2" t="str">
        <f>STIMA!E29</f>
        <v>G.02.002.a</v>
      </c>
      <c r="F29" s="3" t="str">
        <f t="shared" si="0"/>
        <v>- Bordo laterale</v>
      </c>
      <c r="G29" s="2" t="str">
        <f>STIMA!G29</f>
        <v>CORPO</v>
      </c>
      <c r="H29" s="2" t="str">
        <f>STIMA!H29</f>
        <v xml:space="preserve">BARRIERE DI SICUREZZA </v>
      </c>
      <c r="I29" s="4">
        <f>$B$7+2*B14*(B13/2-B6)</f>
        <v>1</v>
      </c>
      <c r="J29" s="5">
        <f>IF($B$3&lt;1.5,0,B37)</f>
        <v>0</v>
      </c>
      <c r="K29" s="22"/>
      <c r="L29" s="5">
        <f t="shared" si="9"/>
        <v>0</v>
      </c>
      <c r="M29" s="2" t="str">
        <f t="shared" si="1"/>
        <v>ML</v>
      </c>
      <c r="N29" s="6">
        <f t="shared" si="2"/>
        <v>58.29</v>
      </c>
      <c r="O29" s="7">
        <f t="shared" si="5"/>
        <v>0</v>
      </c>
      <c r="P29" s="13">
        <f t="shared" si="6"/>
        <v>0</v>
      </c>
    </row>
    <row r="30" spans="1:16" x14ac:dyDescent="0.25">
      <c r="A30" s="1" t="s">
        <v>86</v>
      </c>
      <c r="B30" s="27">
        <f>VLOOKUP($B$5,GEOMETRIA,HLOOKUP($A30,CNR!$A$1:$AX$2,2,FALSE),FALSE)</f>
        <v>0.3</v>
      </c>
      <c r="D30" s="55" t="s">
        <v>80</v>
      </c>
      <c r="E30" s="2" t="str">
        <f>STIMA!E30</f>
        <v>G.02.003.a</v>
      </c>
      <c r="F30" s="3" t="str">
        <f t="shared" si="0"/>
        <v>- Bordo laterale nastro e paletti o muretto</v>
      </c>
      <c r="G30" s="2" t="str">
        <f>STIMA!G30</f>
        <v>CORPO</v>
      </c>
      <c r="H30" s="2" t="str">
        <f>STIMA!H30</f>
        <v xml:space="preserve">BARRIERE DI SICUREZZA </v>
      </c>
      <c r="I30" s="4">
        <f>$B$7+2*B14*(B13/2-B6)</f>
        <v>1</v>
      </c>
      <c r="J30" s="5">
        <f>IF($B$3&lt;1.5,0,B38)</f>
        <v>0</v>
      </c>
      <c r="K30" s="22"/>
      <c r="L30" s="5">
        <f t="shared" si="9"/>
        <v>0</v>
      </c>
      <c r="M30" s="2" t="str">
        <f t="shared" si="1"/>
        <v>ML</v>
      </c>
      <c r="N30" s="6">
        <f t="shared" si="2"/>
        <v>100.61</v>
      </c>
      <c r="O30" s="7">
        <f t="shared" si="5"/>
        <v>0</v>
      </c>
      <c r="P30" s="13">
        <f t="shared" si="6"/>
        <v>0</v>
      </c>
    </row>
    <row r="31" spans="1:16" x14ac:dyDescent="0.25">
      <c r="A31" s="1" t="s">
        <v>56</v>
      </c>
      <c r="B31" s="27">
        <f>VLOOKUP($B$5,GEOMETRIA,HLOOKUP($A31,CNR!$A$1:$AX$2,2,FALSE),FALSE)</f>
        <v>0.3</v>
      </c>
      <c r="D31" s="55" t="s">
        <v>99</v>
      </c>
      <c r="E31" s="2" t="str">
        <f>STIMA!E31</f>
        <v>G.02.004.a</v>
      </c>
      <c r="F31" s="3" t="str">
        <f t="shared" si="0"/>
        <v>- Bordo laterale nastro e paletti</v>
      </c>
      <c r="G31" s="2" t="str">
        <f>STIMA!G31</f>
        <v>CORPO</v>
      </c>
      <c r="H31" s="2" t="str">
        <f>STIMA!H31</f>
        <v xml:space="preserve">BARRIERE DI SICUREZZA </v>
      </c>
      <c r="I31" s="4">
        <f>$B$7+2*B14*(B13/2-B6)</f>
        <v>1</v>
      </c>
      <c r="J31" s="5">
        <f>IF($B$3&lt;1.5,0,B39)</f>
        <v>2</v>
      </c>
      <c r="K31" s="22"/>
      <c r="L31" s="5">
        <f t="shared" si="9"/>
        <v>2</v>
      </c>
      <c r="M31" s="2" t="str">
        <f t="shared" si="1"/>
        <v>ML</v>
      </c>
      <c r="N31" s="6">
        <f t="shared" si="2"/>
        <v>143.21</v>
      </c>
      <c r="O31" s="7">
        <f t="shared" si="5"/>
        <v>286.42</v>
      </c>
      <c r="P31" s="13">
        <f t="shared" si="6"/>
        <v>2.9593886936853969E-2</v>
      </c>
    </row>
    <row r="32" spans="1:16" x14ac:dyDescent="0.25">
      <c r="A32" s="1" t="s">
        <v>57</v>
      </c>
      <c r="B32" s="27">
        <f>VLOOKUP($B$5,GEOMETRIA,HLOOKUP($A32,CNR!$A$1:$AX$2,2,FALSE),FALSE)</f>
        <v>0.5</v>
      </c>
      <c r="D32" s="55" t="s">
        <v>100</v>
      </c>
      <c r="E32" s="2" t="str">
        <f>STIMA!E32</f>
        <v>G.02.005.b</v>
      </c>
      <c r="F32" s="3" t="str">
        <f t="shared" si="0"/>
        <v>- Bordo ponte nastro e paletti</v>
      </c>
      <c r="G32" s="2" t="str">
        <f>STIMA!G32</f>
        <v>CORPO</v>
      </c>
      <c r="H32" s="2" t="str">
        <f>STIMA!H32</f>
        <v xml:space="preserve">BARRIERE DI SICUREZZA </v>
      </c>
      <c r="I32" s="4">
        <f>$B$7+2*B14*(B13/2-B6)</f>
        <v>1</v>
      </c>
      <c r="J32" s="5">
        <f>IF($B$3&lt;1.5,0,B40)</f>
        <v>0</v>
      </c>
      <c r="K32" s="22"/>
      <c r="L32" s="5">
        <f t="shared" si="9"/>
        <v>0</v>
      </c>
      <c r="M32" s="2" t="str">
        <f t="shared" si="1"/>
        <v>ML</v>
      </c>
      <c r="N32" s="6">
        <f t="shared" si="2"/>
        <v>247.55</v>
      </c>
      <c r="O32" s="7">
        <f t="shared" si="5"/>
        <v>0</v>
      </c>
      <c r="P32" s="13">
        <f t="shared" si="6"/>
        <v>0</v>
      </c>
    </row>
    <row r="33" spans="1:17" x14ac:dyDescent="0.25">
      <c r="A33" s="1" t="s">
        <v>58</v>
      </c>
      <c r="B33" s="27">
        <f>VLOOKUP($B$5,GEOMETRIA,HLOOKUP($A33,CNR!$A$1:$AX$2,2,FALSE),FALSE)</f>
        <v>1</v>
      </c>
      <c r="D33" s="55" t="s">
        <v>101</v>
      </c>
      <c r="E33" s="2" t="str">
        <f>STIMA!E33</f>
        <v>G.02.005.a</v>
      </c>
      <c r="F33" s="3" t="str">
        <f t="shared" si="0"/>
        <v>- Spartitraffico monofilare</v>
      </c>
      <c r="G33" s="2" t="str">
        <f>STIMA!G33</f>
        <v>CORPO</v>
      </c>
      <c r="H33" s="2" t="str">
        <f>STIMA!H33</f>
        <v xml:space="preserve">BARRIERE DI SICUREZZA </v>
      </c>
      <c r="I33" s="4">
        <f>$B$7</f>
        <v>1</v>
      </c>
      <c r="J33" s="5">
        <f t="shared" ref="J33:J38" si="10">B41</f>
        <v>0</v>
      </c>
      <c r="K33" s="22"/>
      <c r="L33" s="5">
        <f t="shared" si="9"/>
        <v>0</v>
      </c>
      <c r="M33" s="2" t="str">
        <f t="shared" si="1"/>
        <v>ML</v>
      </c>
      <c r="N33" s="6">
        <f t="shared" si="2"/>
        <v>184.14</v>
      </c>
      <c r="O33" s="7">
        <f t="shared" si="5"/>
        <v>0</v>
      </c>
      <c r="P33" s="13">
        <f t="shared" si="6"/>
        <v>0</v>
      </c>
    </row>
    <row r="34" spans="1:17" x14ac:dyDescent="0.25">
      <c r="A34" s="1" t="s">
        <v>93</v>
      </c>
      <c r="B34" s="27">
        <f>VLOOKUP($B$5,GEOMETRIA,HLOOKUP($A34,CNR!$A$1:$AX$2,2,FALSE),FALSE)</f>
        <v>1</v>
      </c>
      <c r="D34" s="55" t="s">
        <v>103</v>
      </c>
      <c r="E34" s="2" t="str">
        <f>STIMA!E34</f>
        <v>G.02.015</v>
      </c>
      <c r="F34" s="3" t="str">
        <f t="shared" si="0"/>
        <v>MURETTO DEVIATORE RIGIDO REDIRETTIVO</v>
      </c>
      <c r="G34" s="2" t="str">
        <f>STIMA!G34</f>
        <v>CORPO</v>
      </c>
      <c r="H34" s="2" t="str">
        <f>STIMA!H34</f>
        <v xml:space="preserve">BARRIERE DI SICUREZZA </v>
      </c>
      <c r="I34" s="4">
        <f>$B$7</f>
        <v>1</v>
      </c>
      <c r="J34" s="5">
        <f t="shared" si="10"/>
        <v>1</v>
      </c>
      <c r="K34" s="22"/>
      <c r="L34" s="5">
        <f t="shared" si="9"/>
        <v>1</v>
      </c>
      <c r="M34" s="2" t="str">
        <f t="shared" si="1"/>
        <v>ML</v>
      </c>
      <c r="N34" s="6">
        <f t="shared" si="2"/>
        <v>104.41</v>
      </c>
      <c r="O34" s="7">
        <f t="shared" si="5"/>
        <v>104.41</v>
      </c>
      <c r="P34" s="13">
        <f t="shared" si="6"/>
        <v>1.0787995723332597E-2</v>
      </c>
    </row>
    <row r="35" spans="1:17" x14ac:dyDescent="0.25">
      <c r="A35" s="1" t="s">
        <v>70</v>
      </c>
      <c r="B35" s="27">
        <f>VLOOKUP($B$5,GEOMETRIA,HLOOKUP($A35,CNR!$A$1:$AX$2,2,FALSE),FALSE)</f>
        <v>1</v>
      </c>
      <c r="D35" s="55" t="s">
        <v>111</v>
      </c>
      <c r="E35" s="2" t="str">
        <f>STIMA!E35</f>
        <v>G.01.075</v>
      </c>
      <c r="F35" s="3" t="str">
        <f t="shared" si="0"/>
        <v>FORNITURA E POSA IN OPERA DI PARAPETTO SERIE PESANTE CON TUBI PASSANTI E PANNELLI MODULARI</v>
      </c>
      <c r="G35" s="2">
        <f>STIMA!G35</f>
        <v>0</v>
      </c>
      <c r="H35" s="2" t="str">
        <f>STIMA!H35</f>
        <v>LAVORI DIVERSI</v>
      </c>
      <c r="I35" s="4">
        <f>IF(B3&gt;0,$B$7,0)</f>
        <v>1</v>
      </c>
      <c r="J35" s="5">
        <f t="shared" si="10"/>
        <v>0</v>
      </c>
      <c r="K35" s="22"/>
      <c r="L35" s="5">
        <f>I35*J35</f>
        <v>0</v>
      </c>
      <c r="M35" s="2" t="str">
        <f t="shared" si="1"/>
        <v>ML</v>
      </c>
      <c r="N35" s="6">
        <f t="shared" si="2"/>
        <v>121.81</v>
      </c>
      <c r="O35" s="7">
        <f t="shared" si="5"/>
        <v>0</v>
      </c>
      <c r="P35" s="13">
        <f t="shared" si="6"/>
        <v>0</v>
      </c>
    </row>
    <row r="36" spans="1:17" x14ac:dyDescent="0.25">
      <c r="A36" s="1" t="s">
        <v>82</v>
      </c>
      <c r="B36" s="27">
        <f>VLOOKUP($B$5,GEOMETRIA,HLOOKUP($A36,CNR!$A$1:$AX$2,2,FALSE),FALSE)</f>
        <v>25</v>
      </c>
      <c r="D36" s="55" t="s">
        <v>98</v>
      </c>
      <c r="E36" s="2" t="str">
        <f>STIMA!E36</f>
        <v>H.01.003.a</v>
      </c>
      <c r="F36" s="3" t="str">
        <f t="shared" si="0"/>
        <v>- Per strisce continue e discontinue da centimetri 12</v>
      </c>
      <c r="G36" s="2" t="str">
        <f>STIMA!G36</f>
        <v>CORPO</v>
      </c>
      <c r="H36" s="2" t="str">
        <f>STIMA!H36</f>
        <v xml:space="preserve">SEGNALETICA ORIZZONTALE </v>
      </c>
      <c r="I36" s="4">
        <f>$B$7</f>
        <v>1</v>
      </c>
      <c r="J36" s="5">
        <f t="shared" si="10"/>
        <v>0</v>
      </c>
      <c r="K36" s="22"/>
      <c r="L36" s="5">
        <f>I36*J36</f>
        <v>0</v>
      </c>
      <c r="M36" s="2" t="str">
        <f t="shared" si="1"/>
        <v>ML</v>
      </c>
      <c r="N36" s="6">
        <f t="shared" si="2"/>
        <v>0.5</v>
      </c>
      <c r="O36" s="7">
        <f t="shared" ref="O36:O47" si="11">L36*N36</f>
        <v>0</v>
      </c>
      <c r="P36" s="13">
        <f t="shared" si="6"/>
        <v>0</v>
      </c>
    </row>
    <row r="37" spans="1:17" x14ac:dyDescent="0.25">
      <c r="A37" s="23" t="s">
        <v>92</v>
      </c>
      <c r="B37" s="27">
        <f>VLOOKUP($B$5,GEOMETRIA,HLOOKUP($A37,CNR!$A$1:$AX$2,2,FALSE),FALSE)</f>
        <v>0</v>
      </c>
      <c r="D37" s="2" t="s">
        <v>66</v>
      </c>
      <c r="E37" s="2" t="str">
        <f>STIMA!E37</f>
        <v>H.01.003.b</v>
      </c>
      <c r="F37" s="3" t="str">
        <f t="shared" si="0"/>
        <v>- Per strisce continue e discontinue da centimetri 15</v>
      </c>
      <c r="G37" s="2" t="str">
        <f>STIMA!G37</f>
        <v>CORPO</v>
      </c>
      <c r="H37" s="2" t="str">
        <f>STIMA!H37</f>
        <v xml:space="preserve">SEGNALETICA ORIZZONTALE </v>
      </c>
      <c r="I37" s="4">
        <f>$B$7</f>
        <v>1</v>
      </c>
      <c r="J37" s="5">
        <f t="shared" si="10"/>
        <v>2</v>
      </c>
      <c r="K37" s="22"/>
      <c r="L37" s="5">
        <f>I37*J37</f>
        <v>2</v>
      </c>
      <c r="M37" s="2" t="str">
        <f t="shared" si="1"/>
        <v>ML</v>
      </c>
      <c r="N37" s="6">
        <f t="shared" si="2"/>
        <v>0.55000000000000004</v>
      </c>
      <c r="O37" s="7">
        <f t="shared" si="11"/>
        <v>1.1000000000000001</v>
      </c>
      <c r="P37" s="13">
        <f t="shared" si="6"/>
        <v>1.1365573504133568E-4</v>
      </c>
    </row>
    <row r="38" spans="1:17" x14ac:dyDescent="0.25">
      <c r="A38" s="23" t="s">
        <v>80</v>
      </c>
      <c r="B38" s="27">
        <f>VLOOKUP($B$5,GEOMETRIA,HLOOKUP($A38,CNR!$A$1:$AX$2,2,FALSE),FALSE)</f>
        <v>0</v>
      </c>
      <c r="D38" s="2" t="s">
        <v>65</v>
      </c>
      <c r="E38" s="2" t="str">
        <f>STIMA!E38</f>
        <v>H.01.003.c</v>
      </c>
      <c r="F38" s="3" t="str">
        <f t="shared" si="0"/>
        <v>- Per strisce continue e discontinue da centimetri 25</v>
      </c>
      <c r="G38" s="2" t="str">
        <f>STIMA!G38</f>
        <v>CORPO</v>
      </c>
      <c r="H38" s="2" t="str">
        <f>STIMA!H38</f>
        <v xml:space="preserve">SEGNALETICA ORIZZONTALE </v>
      </c>
      <c r="I38" s="4">
        <f>$B$7</f>
        <v>1</v>
      </c>
      <c r="J38" s="5">
        <f t="shared" si="10"/>
        <v>4</v>
      </c>
      <c r="K38" s="22"/>
      <c r="L38" s="5">
        <f>I38*J38</f>
        <v>4</v>
      </c>
      <c r="M38" s="2" t="str">
        <f t="shared" si="1"/>
        <v>ML</v>
      </c>
      <c r="N38" s="6">
        <f t="shared" si="2"/>
        <v>0.71</v>
      </c>
      <c r="O38" s="7">
        <f t="shared" si="11"/>
        <v>2.84</v>
      </c>
      <c r="P38" s="13">
        <f t="shared" si="6"/>
        <v>2.9343844319763027E-4</v>
      </c>
    </row>
    <row r="39" spans="1:17" x14ac:dyDescent="0.25">
      <c r="A39" s="23" t="s">
        <v>99</v>
      </c>
      <c r="B39" s="27">
        <f>VLOOKUP($B$5,GEOMETRIA,HLOOKUP($A39,CNR!$A$1:$AX$2,2,FALSE),FALSE)</f>
        <v>2</v>
      </c>
      <c r="D39" s="2" t="s">
        <v>62</v>
      </c>
      <c r="E39" s="2" t="str">
        <f>STIMA!E39</f>
        <v>I.02.001.a</v>
      </c>
      <c r="F39" s="3" t="str">
        <f t="shared" si="0"/>
        <v>- Di cm 50X50X20</v>
      </c>
      <c r="G39" s="2" t="str">
        <f>STIMA!G39</f>
        <v>CORPO</v>
      </c>
      <c r="H39" s="2" t="str">
        <f>STIMA!H39</f>
        <v>LAVORI DIVERSI</v>
      </c>
      <c r="I39" s="4">
        <f>$B$7</f>
        <v>1</v>
      </c>
      <c r="J39" s="5">
        <f>IF(AND(B36&gt;0,B3&gt;0),((B3+B11)/COS(ATAN(B16))*2+(IF(B3&gt;B19,2*B18,0))+2*B10+2*B20)/B36,0)</f>
        <v>1.7324206642688922</v>
      </c>
      <c r="K39" s="22"/>
      <c r="L39" s="5">
        <f>I39*J39</f>
        <v>1.7324206642688922</v>
      </c>
      <c r="M39" s="2" t="str">
        <f t="shared" si="1"/>
        <v>ML</v>
      </c>
      <c r="N39" s="6">
        <f t="shared" si="2"/>
        <v>19.73</v>
      </c>
      <c r="O39" s="7">
        <f t="shared" si="11"/>
        <v>34.180659706025246</v>
      </c>
      <c r="P39" s="13">
        <f t="shared" si="6"/>
        <v>3.5316618209873308E-3</v>
      </c>
    </row>
    <row r="40" spans="1:17" x14ac:dyDescent="0.25">
      <c r="A40" s="23" t="s">
        <v>100</v>
      </c>
      <c r="B40" s="27">
        <f>VLOOKUP($B$5,GEOMETRIA,HLOOKUP($A40,CNR!$A$1:$AX$2,2,FALSE),FALSE)</f>
        <v>0</v>
      </c>
      <c r="D40" s="55" t="s">
        <v>112</v>
      </c>
      <c r="E40" s="2" t="str">
        <f>STIMA!E40</f>
        <v>E.02.010.a</v>
      </c>
      <c r="F40" s="3" t="str">
        <f t="shared" si="0"/>
        <v>- Sezione di cm 15 x 25</v>
      </c>
      <c r="G40" s="2" t="str">
        <f>STIMA!G40</f>
        <v>CORPO</v>
      </c>
      <c r="H40" s="2" t="str">
        <f>STIMA!H40</f>
        <v>LAVORI DIVERSI</v>
      </c>
      <c r="I40" s="4">
        <f>IF(B13&gt;0,(B13/2-B6)*6.28+B14*2*B13/2,0)</f>
        <v>0</v>
      </c>
      <c r="J40" s="5"/>
      <c r="K40" s="22"/>
      <c r="L40" s="5">
        <f>I40</f>
        <v>0</v>
      </c>
      <c r="M40" s="2" t="str">
        <f t="shared" si="1"/>
        <v>ML</v>
      </c>
      <c r="N40" s="6">
        <f t="shared" si="2"/>
        <v>16.28</v>
      </c>
      <c r="O40" s="7">
        <f t="shared" si="11"/>
        <v>0</v>
      </c>
      <c r="P40" s="13">
        <f t="shared" si="6"/>
        <v>0</v>
      </c>
      <c r="Q40" s="57"/>
    </row>
    <row r="41" spans="1:17" x14ac:dyDescent="0.25">
      <c r="A41" s="23" t="s">
        <v>101</v>
      </c>
      <c r="B41" s="27">
        <f>VLOOKUP($B$5,GEOMETRIA,HLOOKUP($A41,CNR!$A$1:$AX$2,2,FALSE),FALSE)</f>
        <v>0</v>
      </c>
      <c r="D41" s="58" t="s">
        <v>107</v>
      </c>
      <c r="E41" s="2" t="str">
        <f>STIMA!E41</f>
        <v>E.02.035.b</v>
      </c>
      <c r="F41" s="3" t="str">
        <f t="shared" si="0"/>
        <v>- In letto di sabbia e cemento, dimensioni 10x10x12 cm</v>
      </c>
      <c r="G41" s="2" t="str">
        <f>STIMA!G41</f>
        <v>CORPO</v>
      </c>
      <c r="H41" s="2" t="str">
        <f>STIMA!H41</f>
        <v>LAVORI DIVERSI</v>
      </c>
      <c r="I41" s="4">
        <f>IF(B13&gt;0,(B13/2-B6-B15/2)*6.28,0)</f>
        <v>0</v>
      </c>
      <c r="J41" s="5">
        <f>IF(B13&gt;0,B15,0)</f>
        <v>0</v>
      </c>
      <c r="K41" s="22"/>
      <c r="L41" s="5">
        <f>I41*J41</f>
        <v>0</v>
      </c>
      <c r="M41" s="2" t="str">
        <f t="shared" si="1"/>
        <v>MQ</v>
      </c>
      <c r="N41" s="6">
        <f t="shared" si="2"/>
        <v>93.51</v>
      </c>
      <c r="O41" s="7">
        <f t="shared" si="11"/>
        <v>0</v>
      </c>
      <c r="P41" s="13">
        <f t="shared" si="6"/>
        <v>0</v>
      </c>
      <c r="Q41" s="57"/>
    </row>
    <row r="42" spans="1:17" x14ac:dyDescent="0.25">
      <c r="A42" s="23" t="s">
        <v>103</v>
      </c>
      <c r="B42" s="27">
        <f>VLOOKUP($B$5,GEOMETRIA,HLOOKUP($A42,CNR!$A$1:$AX$2,2,FALSE),FALSE)</f>
        <v>1</v>
      </c>
      <c r="D42" s="59" t="s">
        <v>63</v>
      </c>
      <c r="E42" s="2" t="str">
        <f>STIMA!E42</f>
        <v>E.02.025.a</v>
      </c>
      <c r="F42" s="3" t="str">
        <f t="shared" si="0"/>
        <v>- Dimensioni 30/35 x 50 x 200 cm</v>
      </c>
      <c r="G42" s="2" t="str">
        <f>STIMA!G42</f>
        <v>CORPO</v>
      </c>
      <c r="H42" s="2" t="str">
        <f>STIMA!H42</f>
        <v>LAVORI DIVERSI</v>
      </c>
      <c r="I42" s="4">
        <f>$B$7</f>
        <v>1</v>
      </c>
      <c r="J42" s="5">
        <f>IF(B3&gt;0,0,2)</f>
        <v>0</v>
      </c>
      <c r="K42" s="22"/>
      <c r="L42" s="5">
        <f>I42*J42</f>
        <v>0</v>
      </c>
      <c r="M42" s="2" t="str">
        <f t="shared" si="1"/>
        <v>ML</v>
      </c>
      <c r="N42" s="6">
        <f t="shared" si="2"/>
        <v>60.72</v>
      </c>
      <c r="O42" s="7">
        <f t="shared" si="11"/>
        <v>0</v>
      </c>
      <c r="P42" s="13">
        <f t="shared" si="6"/>
        <v>0</v>
      </c>
      <c r="Q42" s="57"/>
    </row>
    <row r="43" spans="1:17" x14ac:dyDescent="0.25">
      <c r="A43" s="23" t="s">
        <v>111</v>
      </c>
      <c r="B43" s="27">
        <f>VLOOKUP($B$5,GEOMETRIA,HLOOKUP($A43,CNR!$A$1:$AX$2,2,FALSE),FALSE)</f>
        <v>0</v>
      </c>
      <c r="D43" s="58" t="s">
        <v>106</v>
      </c>
      <c r="E43" s="2" t="str">
        <f>STIMA!E43</f>
        <v>E.02.020.b</v>
      </c>
      <c r="F43" s="3" t="str">
        <f t="shared" si="0"/>
        <v>- a sezione trapezoidale, dimensioni 50X40X25h</v>
      </c>
      <c r="G43" s="2" t="str">
        <f>STIMA!G43</f>
        <v>CORPO</v>
      </c>
      <c r="H43" s="2" t="str">
        <f>STIMA!H43</f>
        <v>LAVORI DIVERSI</v>
      </c>
      <c r="I43" s="4">
        <f>IF(B12&gt;0,$B$7,0)</f>
        <v>0</v>
      </c>
      <c r="J43" s="5">
        <f>IF(B12&gt;0,2,0)</f>
        <v>0</v>
      </c>
      <c r="K43" s="22"/>
      <c r="L43" s="5">
        <f>I43*J43</f>
        <v>0</v>
      </c>
      <c r="M43" s="2" t="str">
        <f t="shared" si="1"/>
        <v>ML</v>
      </c>
      <c r="N43" s="6">
        <f t="shared" si="2"/>
        <v>43.25</v>
      </c>
      <c r="O43" s="7">
        <f t="shared" si="11"/>
        <v>0</v>
      </c>
      <c r="P43" s="13">
        <f t="shared" si="6"/>
        <v>0</v>
      </c>
    </row>
    <row r="44" spans="1:17" x14ac:dyDescent="0.25">
      <c r="A44" s="23" t="s">
        <v>98</v>
      </c>
      <c r="B44" s="27">
        <f>VLOOKUP($B$5,GEOMETRIA,HLOOKUP($A44,CNR!$A$1:$AX$2,2,FALSE),FALSE)</f>
        <v>0</v>
      </c>
      <c r="D44" s="58" t="s">
        <v>113</v>
      </c>
      <c r="E44" s="2" t="str">
        <f>STIMA!E44</f>
        <v>B.03.035.b</v>
      </c>
      <c r="F44" s="3" t="str">
        <f t="shared" si="0"/>
        <v>- Classe di resistenza C28/35 (RCK&gt;=35 N/mmq)</v>
      </c>
      <c r="G44" s="2" t="str">
        <f>STIMA!G44</f>
        <v>CORPO</v>
      </c>
      <c r="H44" s="2" t="str">
        <f>STIMA!H44</f>
        <v>OPERE IN CLS (ESCLUSE FONDAZIONI INDIRETTE)</v>
      </c>
      <c r="I44" s="4">
        <f>IF(B12&gt;0,$B$7,0)</f>
        <v>0</v>
      </c>
      <c r="J44" s="5">
        <f>B12</f>
        <v>0</v>
      </c>
      <c r="K44" s="60">
        <f>IF(B12&gt;0,0.3,0)</f>
        <v>0</v>
      </c>
      <c r="L44" s="5">
        <f>I44*J44*K44</f>
        <v>0</v>
      </c>
      <c r="M44" s="2" t="str">
        <f t="shared" si="1"/>
        <v>MC</v>
      </c>
      <c r="N44" s="6">
        <f t="shared" si="2"/>
        <v>130.61000000000001</v>
      </c>
      <c r="O44" s="7">
        <f t="shared" si="11"/>
        <v>0</v>
      </c>
      <c r="P44" s="13">
        <f t="shared" si="6"/>
        <v>0</v>
      </c>
    </row>
    <row r="45" spans="1:17" x14ac:dyDescent="0.25">
      <c r="A45" s="23" t="s">
        <v>66</v>
      </c>
      <c r="B45" s="27">
        <f>VLOOKUP($B$5,GEOMETRIA,HLOOKUP($A45,CNR!$A$1:$AX$2,2,FALSE),FALSE)</f>
        <v>2</v>
      </c>
      <c r="D45" s="58" t="s">
        <v>114</v>
      </c>
      <c r="E45" s="2" t="str">
        <f>STIMA!E45</f>
        <v>B.05.030</v>
      </c>
      <c r="F45" s="3" t="str">
        <f t="shared" si="0"/>
        <v>ACCIAI E STRUTTURE IN ACCIAIO - IN BARRE TONDE B450C BARRE AD ADERENZA MIGLIORATA</v>
      </c>
      <c r="G45" s="2" t="str">
        <f>STIMA!G45</f>
        <v>CORPO</v>
      </c>
      <c r="H45" s="2" t="str">
        <f>STIMA!H45</f>
        <v>OPERE IN CLS (ESCLUSE FONDAZIONI INDIRETTE)</v>
      </c>
      <c r="I45" s="48" t="s">
        <v>85</v>
      </c>
      <c r="J45" s="50"/>
      <c r="K45" s="60">
        <f>IF(B12&gt;0,50,0)</f>
        <v>0</v>
      </c>
      <c r="L45" s="5">
        <f>L44*K45</f>
        <v>0</v>
      </c>
      <c r="M45" s="2" t="str">
        <f t="shared" si="1"/>
        <v>kG</v>
      </c>
      <c r="N45" s="6">
        <f t="shared" si="2"/>
        <v>1.26</v>
      </c>
      <c r="O45" s="7">
        <f t="shared" si="11"/>
        <v>0</v>
      </c>
      <c r="P45" s="13">
        <f t="shared" si="6"/>
        <v>0</v>
      </c>
    </row>
    <row r="46" spans="1:17" x14ac:dyDescent="0.25">
      <c r="A46" s="26" t="s">
        <v>65</v>
      </c>
      <c r="B46" s="27">
        <f>VLOOKUP($B$5,GEOMETRIA,HLOOKUP($A46,CNR!$A$1:$AX$2,2,FALSE),FALSE)</f>
        <v>4</v>
      </c>
      <c r="D46" s="58" t="s">
        <v>115</v>
      </c>
      <c r="E46" s="2" t="str">
        <f>STIMA!E46</f>
        <v>B.04.001</v>
      </c>
      <c r="F46" s="3" t="str">
        <f t="shared" si="0"/>
        <v>CASSEFORME PIANE ORIZZONTALI O VERTICALI PER CONGLOMERATI CEMENTIZI</v>
      </c>
      <c r="G46" s="2" t="str">
        <f>STIMA!G46</f>
        <v>CORPO</v>
      </c>
      <c r="H46" s="2" t="str">
        <f>STIMA!H46</f>
        <v>OPERE IN CLS (ESCLUSE FONDAZIONI INDIRETTE)</v>
      </c>
      <c r="I46" s="4">
        <f>IF(B12&gt;0,$B$7,0)</f>
        <v>0</v>
      </c>
      <c r="J46" s="5">
        <f>IF(B12&gt;0,2*0.3,0)</f>
        <v>0</v>
      </c>
      <c r="K46" s="22"/>
      <c r="L46" s="5">
        <f>I46*J46</f>
        <v>0</v>
      </c>
      <c r="M46" s="2" t="str">
        <f t="shared" si="1"/>
        <v>MQ</v>
      </c>
      <c r="N46" s="6">
        <f t="shared" si="2"/>
        <v>28.88</v>
      </c>
      <c r="O46" s="7">
        <f t="shared" si="11"/>
        <v>0</v>
      </c>
      <c r="P46" s="13">
        <f t="shared" si="6"/>
        <v>0</v>
      </c>
    </row>
    <row r="47" spans="1:17" x14ac:dyDescent="0.25">
      <c r="A47" s="1" t="s">
        <v>124</v>
      </c>
      <c r="B47" s="27">
        <f>VLOOKUP($B$5,GEOMETRIA,HLOOKUP($A47,CNR!$A$1:$AX$2,2,FALSE),FALSE)</f>
        <v>0</v>
      </c>
      <c r="D47" s="2" t="s">
        <v>70</v>
      </c>
      <c r="E47" s="2"/>
      <c r="F47" s="3" t="str">
        <f t="shared" si="0"/>
        <v/>
      </c>
      <c r="G47" s="2"/>
      <c r="H47" s="2"/>
      <c r="I47" s="4">
        <f>IF(B35=1,$B$7,0)</f>
        <v>1</v>
      </c>
      <c r="J47" s="5">
        <f>IF(B3&gt;0,(2*B10+B6+2*B12+B15+((B3+B11)*B16)*2+(IF(B3&gt;B19,2*B18,0))+2*B20+6*B21+2*B22+B9),B6+2*B10+2*B12+B15+(K15+K16)*2*B17+IF(B29-B3&gt;B19,2*B18,0)+2*B20+6*B21+2*B22+B9)</f>
        <v>67.8</v>
      </c>
      <c r="K47" s="12"/>
      <c r="L47" s="5">
        <f>I47*J47</f>
        <v>67.8</v>
      </c>
      <c r="M47" s="2" t="s">
        <v>35</v>
      </c>
      <c r="N47" s="6">
        <v>15</v>
      </c>
      <c r="O47" s="7">
        <f t="shared" si="11"/>
        <v>1017</v>
      </c>
      <c r="P47" s="13">
        <f t="shared" si="6"/>
        <v>0.10507989321548944</v>
      </c>
    </row>
    <row r="48" spans="1:17" x14ac:dyDescent="0.25">
      <c r="A48" s="1" t="s">
        <v>150</v>
      </c>
      <c r="B48" s="27">
        <f>VLOOKUP($B$5,GEOMETRIA,HLOOKUP($A48,CNR!$A$1:$AX$2,2,FALSE),FALSE)</f>
        <v>0</v>
      </c>
      <c r="D48" s="58" t="s">
        <v>126</v>
      </c>
      <c r="E48" s="2" t="str">
        <f>STIMA!E48</f>
        <v>G.02.025.b</v>
      </c>
      <c r="F48" s="3" t="str">
        <f>IF(E48="","",VLOOKUP(E48,EPU,2,FALSE))</f>
        <v>- Laterale</v>
      </c>
      <c r="G48" s="2" t="str">
        <f>STIMA!G48</f>
        <v>CORPO</v>
      </c>
      <c r="H48" s="2" t="str">
        <f>STIMA!H48</f>
        <v xml:space="preserve">BARRIERE DI SICUREZZA </v>
      </c>
      <c r="I48" s="4">
        <f>IF(B49&gt;0,$B$7,0)</f>
        <v>0</v>
      </c>
      <c r="J48" s="5">
        <f>B47</f>
        <v>0</v>
      </c>
      <c r="K48" s="60"/>
      <c r="L48" s="5">
        <f>I48*J48</f>
        <v>0</v>
      </c>
      <c r="M48" s="2" t="str">
        <f>IF(E48="","",VLOOKUP(E48,EPU,3,FALSE))</f>
        <v>ML</v>
      </c>
      <c r="N48" s="6">
        <f>IF(E48="","",VLOOKUP(E48,EPU,4,FALSE))</f>
        <v>10.14</v>
      </c>
      <c r="O48" s="7">
        <f>L48*N48</f>
        <v>0</v>
      </c>
      <c r="P48" s="13">
        <f t="shared" si="6"/>
        <v>0</v>
      </c>
    </row>
    <row r="49" spans="1:16" x14ac:dyDescent="0.25">
      <c r="A49" s="1" t="s">
        <v>126</v>
      </c>
      <c r="B49" s="27">
        <f>VLOOKUP($B$5,GEOMETRIA,HLOOKUP($A49,CNR!$A$1:$AX$2,2,FALSE),FALSE)</f>
        <v>0</v>
      </c>
      <c r="D49" s="58" t="s">
        <v>125</v>
      </c>
      <c r="E49" s="2" t="str">
        <f>STIMA!E49</f>
        <v>A.02.001.e</v>
      </c>
      <c r="F49" s="3" t="str">
        <f>IF(E49="","",VLOOKUP(E49,EPU,2,FALSE))</f>
        <v>- Scarpate per ammorsamento nuovi rilevati</v>
      </c>
      <c r="G49" s="2" t="str">
        <f>STIMA!G49</f>
        <v>MISURA</v>
      </c>
      <c r="H49" s="2" t="str">
        <f>STIMA!H49</f>
        <v>BONIFICHE</v>
      </c>
      <c r="I49" s="4">
        <f>IF(B47&gt;0,$B$7,0)</f>
        <v>0</v>
      </c>
      <c r="J49" s="5">
        <f>IF(B47&gt;0,ABS(B3)/COS(ATAN(B16))*B47,0)</f>
        <v>0</v>
      </c>
      <c r="K49" s="60"/>
      <c r="L49" s="5">
        <f>I49*J49</f>
        <v>0</v>
      </c>
      <c r="M49" s="2" t="str">
        <f>IF(E49="","",VLOOKUP(E49,EPU,3,FALSE))</f>
        <v>MQ</v>
      </c>
      <c r="N49" s="6">
        <f>IF(E49="","",VLOOKUP(E49,EPU,4,FALSE))</f>
        <v>12.87</v>
      </c>
      <c r="O49" s="7">
        <f>L49*N49</f>
        <v>0</v>
      </c>
      <c r="P49" s="13">
        <f t="shared" si="6"/>
        <v>0</v>
      </c>
    </row>
    <row r="50" spans="1:16" x14ac:dyDescent="0.25">
      <c r="D50" s="58" t="s">
        <v>151</v>
      </c>
      <c r="E50" s="2" t="str">
        <f>STIMA!E50</f>
        <v>D.01.060</v>
      </c>
      <c r="F50" s="3" t="str">
        <f>IF(E50="","",VLOOKUP(E50,EPU,2,FALSE))</f>
        <v>TAGLIO DELLA PAVIMENTAZIONE IN CONGLOMERATO BITUMINOSO SU IMPALCATI</v>
      </c>
      <c r="G50" s="2" t="str">
        <f>STIMA!G50</f>
        <v>MISURA</v>
      </c>
      <c r="H50" s="2" t="str">
        <f>STIMA!H50</f>
        <v>DEMOLIZIONI</v>
      </c>
      <c r="I50" s="4">
        <f>IF(B47&gt;0,$B$7,0)</f>
        <v>0</v>
      </c>
      <c r="J50" s="5">
        <f>B47</f>
        <v>0</v>
      </c>
      <c r="K50" s="60"/>
      <c r="L50" s="5">
        <f>I50*J50</f>
        <v>0</v>
      </c>
      <c r="M50" s="2" t="str">
        <f>IF(E50="","",VLOOKUP(E50,EPU,3,FALSE))</f>
        <v>ML</v>
      </c>
      <c r="N50" s="6">
        <f>IF(E50="","",VLOOKUP(E50,EPU,4,FALSE))</f>
        <v>1.63</v>
      </c>
      <c r="O50" s="7">
        <f>L50*N50</f>
        <v>0</v>
      </c>
      <c r="P50" s="13">
        <f t="shared" si="6"/>
        <v>0</v>
      </c>
    </row>
    <row r="51" spans="1:16" x14ac:dyDescent="0.25">
      <c r="D51" s="58" t="s">
        <v>152</v>
      </c>
      <c r="E51" s="2" t="str">
        <f>STIMA!E51</f>
        <v>D.01.065</v>
      </c>
      <c r="F51" s="3" t="str">
        <f>IF(E51="","",VLOOKUP(E51,EPU,2,FALSE))</f>
        <v>SCARIFICA E/O DEMOLIZIONE PAVIMENTAZIONE SU IMPALCATI DI OPERE D'ARTE</v>
      </c>
      <c r="G51" s="2" t="str">
        <f>STIMA!G51</f>
        <v>MISURA</v>
      </c>
      <c r="H51" s="2" t="str">
        <f>STIMA!H51</f>
        <v>DEMOLIZIONI</v>
      </c>
      <c r="I51" s="4">
        <f>IF(B47&gt;0,$B$7,0)</f>
        <v>0</v>
      </c>
      <c r="J51" s="5">
        <f>B48*B47</f>
        <v>0</v>
      </c>
      <c r="K51" s="60">
        <f>B29*100</f>
        <v>67</v>
      </c>
      <c r="L51" s="5">
        <f>I51*J51*K51</f>
        <v>0</v>
      </c>
      <c r="M51" s="2" t="str">
        <f>IF(E51="","",VLOOKUP(E51,EPU,3,FALSE))</f>
        <v>MQxCM</v>
      </c>
      <c r="N51" s="6">
        <f>IF(E51="","",VLOOKUP(E51,EPU,4,FALSE))</f>
        <v>0.55000000000000004</v>
      </c>
      <c r="O51" s="7">
        <f>L51*N51</f>
        <v>0</v>
      </c>
      <c r="P51" s="13">
        <f t="shared" si="6"/>
        <v>0</v>
      </c>
    </row>
    <row r="52" spans="1:16" x14ac:dyDescent="0.25">
      <c r="D52" s="58" t="s">
        <v>153</v>
      </c>
      <c r="E52" s="2" t="str">
        <f>STIMA!E52</f>
        <v>D.01.052</v>
      </c>
      <c r="F52" s="3" t="str">
        <f>IF(E52="","",VLOOKUP(E52,EPU,2,FALSE))</f>
        <v>FRESATURA DI STRATI DI PAVIMENTAZIONE IN CONGLOMERATO BITUMINOSO</v>
      </c>
      <c r="G52" s="2" t="str">
        <f>STIMA!G52</f>
        <v>MISURA</v>
      </c>
      <c r="H52" s="2" t="str">
        <f>STIMA!H52</f>
        <v>DEMOLIZIONI</v>
      </c>
      <c r="I52" s="4">
        <f>IF(B47&gt;0,$B$7,0)</f>
        <v>0</v>
      </c>
      <c r="J52" s="5">
        <f>B48*B47</f>
        <v>0</v>
      </c>
      <c r="K52" s="60">
        <f>(MAX(B27:B28)+B26)*100</f>
        <v>10</v>
      </c>
      <c r="L52" s="5">
        <f>I52*J52*K52</f>
        <v>0</v>
      </c>
      <c r="M52" s="2" t="str">
        <f>IF(E52="","",VLOOKUP(E52,EPU,3,FALSE))</f>
        <v>MQxCM</v>
      </c>
      <c r="N52" s="6">
        <f>IF(E52="","",VLOOKUP(E52,EPU,4,FALSE))</f>
        <v>0.44</v>
      </c>
      <c r="O52" s="7">
        <f>L52*N52</f>
        <v>0</v>
      </c>
      <c r="P52" s="13">
        <f t="shared" si="6"/>
        <v>0</v>
      </c>
    </row>
    <row r="60" spans="1:16" ht="15.75" thickBot="1" x14ac:dyDescent="0.3"/>
    <row r="61" spans="1:16" ht="16.5" thickBot="1" x14ac:dyDescent="0.3">
      <c r="O61" s="61">
        <f>SUM(O2:O60)</f>
        <v>9678.3501474865207</v>
      </c>
      <c r="P61" s="62">
        <f>SUM(P2:P48)</f>
        <v>0.99999999999999978</v>
      </c>
    </row>
    <row r="62" spans="1:16" x14ac:dyDescent="0.25">
      <c r="P62" s="62">
        <f>MAX(P2:P47)</f>
        <v>0.56984691498090734</v>
      </c>
    </row>
    <row r="63" spans="1:16" x14ac:dyDescent="0.25">
      <c r="P63" s="63">
        <v>0.2</v>
      </c>
    </row>
    <row r="64" spans="1:16" x14ac:dyDescent="0.25">
      <c r="P64" s="63">
        <v>0.05</v>
      </c>
    </row>
    <row r="65533" spans="7:7" x14ac:dyDescent="0.25">
      <c r="G65533" s="64"/>
    </row>
  </sheetData>
  <dataValidations count="4">
    <dataValidation type="list" allowBlank="1" showInputMessage="1" showErrorMessage="1" sqref="B5">
      <formula1>TIPO</formula1>
    </dataValidation>
    <dataValidation type="list" allowBlank="1" showInputMessage="1" showErrorMessage="1" sqref="G65533:G65536 G2:G52">
      <formula1>CM</formula1>
    </dataValidation>
    <dataValidation type="list" allowBlank="1" showInputMessage="1" showErrorMessage="1" sqref="H2:H52">
      <formula1>CAT</formula1>
    </dataValidation>
    <dataValidation type="list" allowBlank="1" showInputMessage="1" showErrorMessage="1" sqref="E2:E52">
      <formula1>CODICE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5533"/>
  <sheetViews>
    <sheetView zoomScale="90" zoomScaleNormal="90" workbookViewId="0">
      <pane ySplit="1" topLeftCell="A2" activePane="bottomLeft" state="frozen"/>
      <selection activeCell="G47" sqref="G47:H47"/>
      <selection pane="bottomLeft" activeCell="O34" sqref="O34:O35"/>
    </sheetView>
  </sheetViews>
  <sheetFormatPr defaultRowHeight="15" x14ac:dyDescent="0.25"/>
  <cols>
    <col min="1" max="1" width="23.5703125" style="1" customWidth="1"/>
    <col min="2" max="2" width="16.28515625" style="1" customWidth="1"/>
    <col min="3" max="3" width="3" style="1" customWidth="1"/>
    <col min="4" max="4" width="26" style="1" customWidth="1"/>
    <col min="5" max="5" width="12.140625" style="1" customWidth="1"/>
    <col min="6" max="7" width="2.5703125" style="1" customWidth="1"/>
    <col min="8" max="8" width="2" style="1" customWidth="1"/>
    <col min="9" max="9" width="6.7109375" style="1" customWidth="1"/>
    <col min="10" max="10" width="7.5703125" style="1" customWidth="1"/>
    <col min="11" max="11" width="6" style="1" customWidth="1"/>
    <col min="12" max="12" width="11" style="1" customWidth="1"/>
    <col min="13" max="13" width="9.140625" style="1" customWidth="1"/>
    <col min="14" max="14" width="10" style="1" customWidth="1"/>
    <col min="15" max="15" width="17.5703125" style="1" customWidth="1"/>
    <col min="16" max="16" width="9.140625" style="1" customWidth="1"/>
    <col min="17" max="17" width="6.28515625" style="1" customWidth="1"/>
    <col min="20" max="21" width="9.140625" style="1"/>
    <col min="22" max="22" width="13.7109375" style="1" customWidth="1"/>
    <col min="23" max="16384" width="9.140625" style="1"/>
  </cols>
  <sheetData>
    <row r="1" spans="1:29" ht="15.75" thickBot="1" x14ac:dyDescent="0.3">
      <c r="A1" s="73"/>
      <c r="B1" s="74"/>
      <c r="D1" s="70" t="s">
        <v>32</v>
      </c>
      <c r="E1" s="70" t="s">
        <v>0</v>
      </c>
      <c r="F1" s="70" t="s">
        <v>1</v>
      </c>
      <c r="G1" s="70" t="s">
        <v>6</v>
      </c>
      <c r="H1" s="70" t="s">
        <v>5</v>
      </c>
      <c r="I1" s="70" t="s">
        <v>2</v>
      </c>
      <c r="J1" s="70" t="s">
        <v>3</v>
      </c>
      <c r="K1" s="70" t="s">
        <v>4</v>
      </c>
      <c r="L1" s="70" t="s">
        <v>40</v>
      </c>
      <c r="M1" s="70" t="s">
        <v>41</v>
      </c>
      <c r="N1" s="70" t="s">
        <v>34</v>
      </c>
      <c r="O1" s="70" t="s">
        <v>42</v>
      </c>
      <c r="P1" s="71" t="s">
        <v>37</v>
      </c>
      <c r="Q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6.5" thickBot="1" x14ac:dyDescent="0.3">
      <c r="A2" s="75" t="s">
        <v>102</v>
      </c>
      <c r="B2" s="10">
        <f>O61</f>
        <v>10668.956424798627</v>
      </c>
      <c r="D2" s="2" t="s">
        <v>56</v>
      </c>
      <c r="E2" s="2" t="str">
        <f>STIMA!E2</f>
        <v>A.02.001.f</v>
      </c>
      <c r="F2" s="3" t="str">
        <f t="shared" ref="F2:F47" si="0">IF(E2="","",VLOOKUP(E2,EPU,2,FALSE))</f>
        <v>- Dei rilevati con materiale da cava A1/A3 - Profondità cm 30</v>
      </c>
      <c r="G2" s="2" t="str">
        <f>STIMA!G2</f>
        <v>CORPO</v>
      </c>
      <c r="H2" s="2" t="str">
        <f>STIMA!H2</f>
        <v xml:space="preserve">MOVIMENTI DI MATERIE </v>
      </c>
      <c r="I2" s="4">
        <f>$B$7</f>
        <v>1</v>
      </c>
      <c r="J2" s="5">
        <f>IF(B47&gt;0,B6,IF(B3&gt;0,(B6+2*B10+((B3+B11)*B16-B30/COS(ATAN(B16)))*2+(IF(B3&gt;B19,2*B18,0)))+B15+2*B12,0))</f>
        <v>57.218334617360796</v>
      </c>
      <c r="K2" s="22"/>
      <c r="L2" s="5">
        <f>I2*J2</f>
        <v>57.218334617360796</v>
      </c>
      <c r="M2" s="2" t="str">
        <f t="shared" ref="M2:M46" si="1">IF(E2="","",VLOOKUP(E2,EPU,3,FALSE))</f>
        <v>MQ</v>
      </c>
      <c r="N2" s="6">
        <f t="shared" ref="N2:N46" si="2">IF(E2="","",VLOOKUP(E2,EPU,4,FALSE))</f>
        <v>5.82</v>
      </c>
      <c r="O2" s="7">
        <f t="shared" ref="O2:O9" si="3">L2*N2</f>
        <v>333.01070747303987</v>
      </c>
      <c r="P2" s="8">
        <f t="shared" ref="P2:P9" si="4">O2/$O$61</f>
        <v>3.1213053480938304E-2</v>
      </c>
    </row>
    <row r="3" spans="1:29" ht="15.75" thickBot="1" x14ac:dyDescent="0.3">
      <c r="A3" s="75" t="s">
        <v>110</v>
      </c>
      <c r="B3" s="14">
        <f>STIMA!V5</f>
        <v>10</v>
      </c>
      <c r="D3" s="2" t="s">
        <v>74</v>
      </c>
      <c r="E3" s="2" t="str">
        <f>STIMA!E3</f>
        <v>A.02.020.b</v>
      </c>
      <c r="F3" s="3" t="str">
        <f t="shared" si="0"/>
        <v>- Con uso di calce</v>
      </c>
      <c r="G3" s="2" t="str">
        <f>STIMA!G3</f>
        <v>CORPO</v>
      </c>
      <c r="H3" s="2" t="str">
        <f>STIMA!H3</f>
        <v xml:space="preserve">MOVIMENTI DI MATERIE </v>
      </c>
      <c r="I3" s="4">
        <f>IF(B34=1,$B$7,0)</f>
        <v>1</v>
      </c>
      <c r="J3" s="5">
        <f>IF(B47&gt;0,B6,IF(B3&gt;0,(B6+2*B10+((B3+B11)*B16-B30/COS(ATAN(B16)))*2+(IF(B3&gt;B19,2*B18,0)))+B15+B12,B6+2*B10+2*B12+B15))</f>
        <v>57.218334617360796</v>
      </c>
      <c r="K3" s="60">
        <v>0.3</v>
      </c>
      <c r="L3" s="5">
        <f>I3*J3*K3</f>
        <v>17.165500385208237</v>
      </c>
      <c r="M3" s="2" t="str">
        <f t="shared" si="1"/>
        <v>MC</v>
      </c>
      <c r="N3" s="6">
        <f t="shared" si="2"/>
        <v>5.9</v>
      </c>
      <c r="O3" s="7">
        <f t="shared" si="3"/>
        <v>101.2764522727286</v>
      </c>
      <c r="P3" s="13">
        <f t="shared" si="4"/>
        <v>9.4926296668832975E-3</v>
      </c>
    </row>
    <row r="4" spans="1:29" ht="15.75" thickBot="1" x14ac:dyDescent="0.3">
      <c r="A4" s="75" t="s">
        <v>109</v>
      </c>
      <c r="B4" s="14">
        <v>1</v>
      </c>
      <c r="D4" s="2" t="s">
        <v>71</v>
      </c>
      <c r="E4" s="2" t="str">
        <f>STIMA!E4</f>
        <v>A.01.001</v>
      </c>
      <c r="F4" s="3" t="str">
        <f t="shared" si="0"/>
        <v>SCAVO DI SBANCAMENTO IN MATERIE DI QUALSIASI NATURA</v>
      </c>
      <c r="G4" s="2" t="str">
        <f>STIMA!G4</f>
        <v>MISURA</v>
      </c>
      <c r="H4" s="2" t="str">
        <f>STIMA!H4</f>
        <v>BONIFICHE</v>
      </c>
      <c r="I4" s="4">
        <f>$B$7</f>
        <v>1</v>
      </c>
      <c r="J4" s="5">
        <f>J3</f>
        <v>57.218334617360796</v>
      </c>
      <c r="K4" s="5">
        <f>B32</f>
        <v>0.5</v>
      </c>
      <c r="L4" s="5">
        <f>I4*J4*K4</f>
        <v>28.609167308680398</v>
      </c>
      <c r="M4" s="2" t="str">
        <f t="shared" si="1"/>
        <v>MC</v>
      </c>
      <c r="N4" s="6">
        <f t="shared" si="2"/>
        <v>3.65</v>
      </c>
      <c r="O4" s="7">
        <f t="shared" si="3"/>
        <v>104.42346067668345</v>
      </c>
      <c r="P4" s="13">
        <f t="shared" si="4"/>
        <v>9.7875983853457724E-3</v>
      </c>
    </row>
    <row r="5" spans="1:29" ht="15.75" thickBot="1" x14ac:dyDescent="0.3">
      <c r="A5" s="17" t="s">
        <v>90</v>
      </c>
      <c r="B5" s="18" t="str">
        <f>STIMA!$B$5</f>
        <v>B.1</v>
      </c>
      <c r="D5" s="2" t="s">
        <v>72</v>
      </c>
      <c r="E5" s="2" t="str">
        <f>STIMA!E5</f>
        <v>A.02.003</v>
      </c>
      <c r="F5" s="3" t="str">
        <f t="shared" si="0"/>
        <v>FORNITURA MATERIALI PER RILEVATI DA CAVE CON DISTANZA &lt; 5 KM</v>
      </c>
      <c r="G5" s="2" t="str">
        <f>STIMA!G5</f>
        <v>MISURA</v>
      </c>
      <c r="H5" s="2" t="str">
        <f>STIMA!H5</f>
        <v>BONIFICHE</v>
      </c>
      <c r="I5" s="4">
        <f>$B$7</f>
        <v>1</v>
      </c>
      <c r="J5" s="5">
        <f>J4</f>
        <v>57.218334617360796</v>
      </c>
      <c r="K5" s="5">
        <f>K4</f>
        <v>0.5</v>
      </c>
      <c r="L5" s="5">
        <f>I5*J5*K5</f>
        <v>28.609167308680398</v>
      </c>
      <c r="M5" s="2" t="str">
        <f t="shared" si="1"/>
        <v>MC</v>
      </c>
      <c r="N5" s="6">
        <f t="shared" si="2"/>
        <v>15.83</v>
      </c>
      <c r="O5" s="7">
        <f t="shared" si="3"/>
        <v>452.8831184964107</v>
      </c>
      <c r="P5" s="13">
        <f t="shared" si="4"/>
        <v>4.2448680120554409E-2</v>
      </c>
    </row>
    <row r="6" spans="1:29" ht="15.75" thickBot="1" x14ac:dyDescent="0.3">
      <c r="A6" s="75" t="s">
        <v>97</v>
      </c>
      <c r="B6" s="19">
        <f>VLOOKUP($B$5,GEOMETRIA,HLOOKUP($A6,CNR!$A$1:$AX$2,2,FALSE),FALSE)</f>
        <v>19.5</v>
      </c>
      <c r="D6" s="2" t="s">
        <v>73</v>
      </c>
      <c r="E6" s="2" t="str">
        <f>STIMA!E6</f>
        <v>A.02.007.a</v>
      </c>
      <c r="F6" s="3" t="str">
        <f t="shared" si="0"/>
        <v>- Appartenenti ai gruppi A1, A2-4, A2-5, A3</v>
      </c>
      <c r="G6" s="2" t="str">
        <f>STIMA!G6</f>
        <v>MISURA</v>
      </c>
      <c r="H6" s="2" t="str">
        <f>STIMA!H6</f>
        <v>BONIFICHE</v>
      </c>
      <c r="I6" s="4">
        <f>$B$7</f>
        <v>1</v>
      </c>
      <c r="J6" s="5">
        <f>J5</f>
        <v>57.218334617360796</v>
      </c>
      <c r="K6" s="5">
        <f>K5</f>
        <v>0.5</v>
      </c>
      <c r="L6" s="5">
        <f>I6*J6*K6</f>
        <v>28.609167308680398</v>
      </c>
      <c r="M6" s="2" t="str">
        <f t="shared" si="1"/>
        <v>MC</v>
      </c>
      <c r="N6" s="6">
        <f t="shared" si="2"/>
        <v>1.7</v>
      </c>
      <c r="O6" s="7">
        <f t="shared" si="3"/>
        <v>48.635584424756672</v>
      </c>
      <c r="P6" s="13">
        <f t="shared" si="4"/>
        <v>4.5586074671473461E-3</v>
      </c>
    </row>
    <row r="7" spans="1:29" ht="15.75" thickBot="1" x14ac:dyDescent="0.3">
      <c r="A7" s="75" t="s">
        <v>116</v>
      </c>
      <c r="B7" s="21">
        <f>IF(B13=0,B4,(B13/2-B6/2)*6.28+B14*B13/2*0.75)</f>
        <v>1</v>
      </c>
      <c r="D7" s="2" t="s">
        <v>79</v>
      </c>
      <c r="E7" s="2" t="str">
        <f>STIMA!E7</f>
        <v>A.02.002.a</v>
      </c>
      <c r="F7" s="3" t="str">
        <f t="shared" si="0"/>
        <v>- Su terreni appartenenti ai gruppi A.1, A.2-4, A.2-5, A.3</v>
      </c>
      <c r="G7" s="2" t="str">
        <f>STIMA!G7</f>
        <v>CORPO</v>
      </c>
      <c r="H7" s="2" t="str">
        <f>STIMA!H7</f>
        <v xml:space="preserve">MOVIMENTI DI MATERIE </v>
      </c>
      <c r="I7" s="4">
        <f>$B$7</f>
        <v>1</v>
      </c>
      <c r="J7" s="5">
        <f>J2</f>
        <v>57.218334617360796</v>
      </c>
      <c r="K7" s="20"/>
      <c r="L7" s="5">
        <f>I7*J7</f>
        <v>57.218334617360796</v>
      </c>
      <c r="M7" s="2" t="str">
        <f t="shared" si="1"/>
        <v>MQ</v>
      </c>
      <c r="N7" s="6">
        <f t="shared" si="2"/>
        <v>0.43</v>
      </c>
      <c r="O7" s="7">
        <f t="shared" si="3"/>
        <v>24.603883885465141</v>
      </c>
      <c r="P7" s="13">
        <f t="shared" si="4"/>
        <v>2.3061190716157161E-3</v>
      </c>
    </row>
    <row r="8" spans="1:29" x14ac:dyDescent="0.25">
      <c r="A8" s="23" t="s">
        <v>96</v>
      </c>
      <c r="B8" s="24">
        <f>VLOOKUP($B$5,GEOMETRIA,HLOOKUP($A8,CNR!$A$1:$AX$2,2,FALSE),FALSE)</f>
        <v>2</v>
      </c>
      <c r="D8" s="2" t="s">
        <v>78</v>
      </c>
      <c r="E8" s="2" t="str">
        <f>STIMA!E8</f>
        <v>A.02.002.b</v>
      </c>
      <c r="F8" s="3" t="str">
        <f t="shared" si="0"/>
        <v>- Su terreni appartenenti ai gruppi A.4, A.2-6, A.2-7, A.5</v>
      </c>
      <c r="G8" s="2" t="str">
        <f>STIMA!G8</f>
        <v>CORPO</v>
      </c>
      <c r="H8" s="2" t="str">
        <f>STIMA!H8</f>
        <v xml:space="preserve">MOVIMENTI DI MATERIE </v>
      </c>
      <c r="I8" s="4">
        <f>$B$7</f>
        <v>1</v>
      </c>
      <c r="J8" s="5">
        <f>IF(B47&gt;0,B6,IF(B3&gt;0,0,B6+2*B10+2*B12+B15))</f>
        <v>0</v>
      </c>
      <c r="K8" s="22"/>
      <c r="L8" s="5">
        <f>I8*J8</f>
        <v>0</v>
      </c>
      <c r="M8" s="2" t="str">
        <f t="shared" si="1"/>
        <v>MQ</v>
      </c>
      <c r="N8" s="6">
        <f t="shared" si="2"/>
        <v>0.87</v>
      </c>
      <c r="O8" s="7">
        <f t="shared" si="3"/>
        <v>0</v>
      </c>
      <c r="P8" s="13">
        <f t="shared" si="4"/>
        <v>0</v>
      </c>
    </row>
    <row r="9" spans="1:29" x14ac:dyDescent="0.25">
      <c r="A9" s="26" t="s">
        <v>89</v>
      </c>
      <c r="B9" s="27">
        <f>VLOOKUP($B$5,GEOMETRIA,HLOOKUP($A9,CNR!$A$1:$AX$2,2,FALSE),FALSE)</f>
        <v>2.5</v>
      </c>
      <c r="D9" s="2" t="s">
        <v>58</v>
      </c>
      <c r="E9" s="2" t="str">
        <f>STIMA!E9</f>
        <v>E.01.031.b</v>
      </c>
      <c r="F9" s="3" t="str">
        <f t="shared" si="0"/>
        <v>- Resistenza a trazione(*) UNI EN ISO 10319 (kN/m)&gt;35 (kN/m)</v>
      </c>
      <c r="G9" s="2" t="str">
        <f>STIMA!G9</f>
        <v>CORPO</v>
      </c>
      <c r="H9" s="2" t="str">
        <f>STIMA!H9</f>
        <v xml:space="preserve">MOVIMENTI DI MATERIE </v>
      </c>
      <c r="I9" s="4">
        <f>IF(B33=1,$B$7,0)</f>
        <v>1</v>
      </c>
      <c r="J9" s="25">
        <f>IF(B3&gt;0,(B6+2*B10+((B3+B11)*B16-B30/COS(ATAN(B16)))*2+(IF(B3&gt;B19,2*B18,0))+2*(B31+B32+0.5))+2*B12+B15,B6+2*B10+2*B12+B15+2*(B31+B32+0.5))</f>
        <v>59.818334617360797</v>
      </c>
      <c r="K9" s="12"/>
      <c r="L9" s="5">
        <f>I9*J9</f>
        <v>59.818334617360797</v>
      </c>
      <c r="M9" s="2" t="str">
        <f t="shared" si="1"/>
        <v>MQ</v>
      </c>
      <c r="N9" s="6">
        <f t="shared" si="2"/>
        <v>1.63</v>
      </c>
      <c r="O9" s="7">
        <f t="shared" si="3"/>
        <v>97.503885426298098</v>
      </c>
      <c r="P9" s="13">
        <f t="shared" si="4"/>
        <v>9.1390274309924788E-3</v>
      </c>
    </row>
    <row r="10" spans="1:29" x14ac:dyDescent="0.25">
      <c r="A10" s="15" t="s">
        <v>44</v>
      </c>
      <c r="B10" s="27">
        <f>VLOOKUP($B$5,GEOMETRIA,HLOOKUP($A10,CNR!$A$1:$AX$2,2,FALSE),FALSE)</f>
        <v>1.25</v>
      </c>
      <c r="D10" s="2" t="s">
        <v>68</v>
      </c>
      <c r="E10" s="2"/>
      <c r="F10" s="29" t="str">
        <f t="shared" si="0"/>
        <v/>
      </c>
      <c r="G10" s="2"/>
      <c r="H10" s="2"/>
      <c r="I10" s="4">
        <f>$B$7</f>
        <v>1</v>
      </c>
      <c r="J10" s="5">
        <f>IF(B47&gt;0,B6+B10,IF(B3&gt;0,(B6+2*B10+2*B12+B15+B9+((B29+B11+(B3-B29-(IF((B3-B29)&gt;B19,B19,0)))/2)*B16-B30/COS(ATAN(B16)))*2),0))</f>
        <v>32.223334617360806</v>
      </c>
      <c r="K10" s="5">
        <f>IF(B3&gt;0,(IF(B3-B29&gt;B19,B3-B29-B19,B3-B29)),0)</f>
        <v>4.33</v>
      </c>
      <c r="L10" s="5">
        <f>I10*J10*K10</f>
        <v>139.52703889317229</v>
      </c>
      <c r="M10" s="28" t="str">
        <f t="shared" si="1"/>
        <v/>
      </c>
      <c r="N10" s="32" t="str">
        <f t="shared" si="2"/>
        <v/>
      </c>
      <c r="O10" s="33"/>
      <c r="P10" s="34"/>
    </row>
    <row r="11" spans="1:29" x14ac:dyDescent="0.25">
      <c r="A11" s="15" t="s">
        <v>81</v>
      </c>
      <c r="B11" s="27">
        <f>VLOOKUP($B$5,GEOMETRIA,HLOOKUP($A11,CNR!$A$1:$AX$2,2,FALSE),FALSE)</f>
        <v>0.1</v>
      </c>
      <c r="D11" s="2" t="s">
        <v>68</v>
      </c>
      <c r="E11" s="2"/>
      <c r="F11" s="36" t="str">
        <f>IF(E11="","",VLOOKUP(E11,EPU,2,FALSE))</f>
        <v/>
      </c>
      <c r="G11" s="2"/>
      <c r="H11" s="2"/>
      <c r="I11" s="4">
        <f>$B$7</f>
        <v>1</v>
      </c>
      <c r="J11" s="25">
        <f>IF(B47&gt;0,B6+B10+B18,IF(B3-B29&gt;B19,(B6+2*B10+2*B12+B15+B9+2*B18+((B3+B11-B19/2)*B16-B30/COS(ATAN(B16)))*2),0))</f>
        <v>52.218334617360796</v>
      </c>
      <c r="K11" s="5">
        <f>IF(B3-B29&gt;B19,B19,0)</f>
        <v>5</v>
      </c>
      <c r="L11" s="5">
        <f>I11*J11*K11</f>
        <v>261.09167308680401</v>
      </c>
      <c r="M11" s="35" t="str">
        <f>IF(E11="","",VLOOKUP(E11,EPU,3,FALSE))</f>
        <v/>
      </c>
      <c r="N11" s="39" t="str">
        <f>IF(E11="","",VLOOKUP(E11,EPU,4,FALSE))</f>
        <v/>
      </c>
      <c r="O11" s="40"/>
      <c r="P11" s="41"/>
    </row>
    <row r="12" spans="1:29" x14ac:dyDescent="0.25">
      <c r="A12" s="26" t="s">
        <v>94</v>
      </c>
      <c r="B12" s="27">
        <f>VLOOKUP($B$5,GEOMETRIA,HLOOKUP($A12,CNR!$A$1:$AX$2,2,FALSE),FALSE)</f>
        <v>0</v>
      </c>
      <c r="D12" s="2" t="s">
        <v>68</v>
      </c>
      <c r="E12" s="2" t="str">
        <f>STIMA!E12</f>
        <v>A.02.003</v>
      </c>
      <c r="F12" s="3" t="str">
        <f>IF(E12="","",VLOOKUP(E12,EPU,2,FALSE))</f>
        <v>FORNITURA MATERIALI PER RILEVATI DA CAVE CON DISTANZA &lt; 5 KM</v>
      </c>
      <c r="G12" s="2" t="str">
        <f>STIMA!G12</f>
        <v>CORPO</v>
      </c>
      <c r="H12" s="2" t="str">
        <f>STIMA!H12</f>
        <v xml:space="preserve">MOVIMENTI DI MATERIE </v>
      </c>
      <c r="I12" s="42" t="s">
        <v>85</v>
      </c>
      <c r="J12" s="43"/>
      <c r="K12" s="44"/>
      <c r="L12" s="5">
        <f>L10+L11</f>
        <v>400.6187119799763</v>
      </c>
      <c r="M12" s="2" t="str">
        <f>IF(E12="","",VLOOKUP(E12,EPU,3,FALSE))</f>
        <v>MC</v>
      </c>
      <c r="N12" s="6">
        <f>IF(E12="","",VLOOKUP(E12,EPU,4,FALSE))</f>
        <v>15.83</v>
      </c>
      <c r="O12" s="7">
        <f>L12*N12</f>
        <v>6341.7942106430246</v>
      </c>
      <c r="P12" s="13">
        <f>O12/$O$61</f>
        <v>0.59441560712557917</v>
      </c>
    </row>
    <row r="13" spans="1:29" x14ac:dyDescent="0.25">
      <c r="A13" s="23" t="s">
        <v>104</v>
      </c>
      <c r="B13" s="27">
        <f>VLOOKUP($B$5,GEOMETRIA,HLOOKUP($A13,CNR!$A$1:$AX$2,2,FALSE),FALSE)</f>
        <v>0</v>
      </c>
      <c r="D13" s="2" t="s">
        <v>67</v>
      </c>
      <c r="E13" s="2" t="str">
        <f>STIMA!E13</f>
        <v>A.02.007.d</v>
      </c>
      <c r="F13" s="3" t="str">
        <f t="shared" si="0"/>
        <v>- Compresa configurazione delle scarpate e profilatura dei cigli</v>
      </c>
      <c r="G13" s="2" t="str">
        <f>STIMA!G13</f>
        <v>CORPO</v>
      </c>
      <c r="H13" s="2" t="str">
        <f>STIMA!H13</f>
        <v xml:space="preserve">MOVIMENTI DI MATERIE </v>
      </c>
      <c r="I13" s="45" t="s">
        <v>85</v>
      </c>
      <c r="J13" s="46"/>
      <c r="K13" s="47"/>
      <c r="L13" s="5">
        <f>L12</f>
        <v>400.6187119799763</v>
      </c>
      <c r="M13" s="2" t="str">
        <f t="shared" si="1"/>
        <v>MC</v>
      </c>
      <c r="N13" s="6">
        <f t="shared" si="2"/>
        <v>0.87</v>
      </c>
      <c r="O13" s="7">
        <f>L13*N13</f>
        <v>348.53827942257936</v>
      </c>
      <c r="P13" s="13">
        <f>O13/$O$61</f>
        <v>3.2668450928569417E-2</v>
      </c>
    </row>
    <row r="14" spans="1:29" x14ac:dyDescent="0.25">
      <c r="A14" s="23" t="s">
        <v>105</v>
      </c>
      <c r="B14" s="27">
        <f>VLOOKUP($B$5,GEOMETRIA,HLOOKUP($A14,CNR!$A$1:$AX$2,2,FALSE),FALSE)</f>
        <v>0</v>
      </c>
      <c r="D14" s="2" t="s">
        <v>60</v>
      </c>
      <c r="E14" s="2" t="str">
        <f>STIMA!E14</f>
        <v>A.01.004</v>
      </c>
      <c r="F14" s="3" t="str">
        <f>IF(E14="","",VLOOKUP(E14,EPU,2,FALSE))</f>
        <v>SCAVO A SEZIONE RISTRETTA PER TRINCEE E BONIFICHE</v>
      </c>
      <c r="G14" s="2" t="str">
        <f>STIMA!G14</f>
        <v>CORPO</v>
      </c>
      <c r="H14" s="2" t="str">
        <f>STIMA!H14</f>
        <v xml:space="preserve">MOVIMENTI DI MATERIE </v>
      </c>
      <c r="I14" s="4">
        <f>$B$7</f>
        <v>1</v>
      </c>
      <c r="J14" s="5">
        <f>2*(B21+B21)</f>
        <v>4</v>
      </c>
      <c r="K14" s="5">
        <f>B21</f>
        <v>1</v>
      </c>
      <c r="L14" s="5">
        <f>I14*J14*K14</f>
        <v>4</v>
      </c>
      <c r="M14" s="2" t="str">
        <f>IF(E14="","",VLOOKUP(E14,EPU,3,FALSE))</f>
        <v>MC</v>
      </c>
      <c r="N14" s="6">
        <f>IF(E14="","",VLOOKUP(E14,EPU,4,FALSE))</f>
        <v>11.13</v>
      </c>
      <c r="O14" s="7">
        <f>L14*N14</f>
        <v>44.52</v>
      </c>
      <c r="P14" s="13">
        <f>O14/$O$61</f>
        <v>4.1728542349764352E-3</v>
      </c>
    </row>
    <row r="15" spans="1:29" x14ac:dyDescent="0.25">
      <c r="A15" s="26" t="s">
        <v>95</v>
      </c>
      <c r="B15" s="27">
        <f>VLOOKUP($B$5,GEOMETRIA,HLOOKUP($A15,CNR!$A$1:$AX$2,2,FALSE),FALSE)</f>
        <v>0</v>
      </c>
      <c r="D15" s="2" t="s">
        <v>64</v>
      </c>
      <c r="E15" s="2"/>
      <c r="F15" s="29"/>
      <c r="G15" s="2"/>
      <c r="H15" s="2"/>
      <c r="I15" s="4">
        <f>$B$7</f>
        <v>1</v>
      </c>
      <c r="J15" s="5">
        <f>IF(B47&gt;0,B6+B10,IF(B3+B29&lt;0,(B6+2*B10+2*B12+B15+B9+K15*B17),0))</f>
        <v>0</v>
      </c>
      <c r="K15" s="5">
        <f>IF(B3&lt;0,(IF(B29-B3&gt;B19,-B3+B29-B19,-B3+B29)),0)</f>
        <v>0</v>
      </c>
      <c r="L15" s="5">
        <f>I15*J15*K15</f>
        <v>0</v>
      </c>
      <c r="M15" s="28" t="str">
        <f>IF(E15="","",VLOOKUP(E15,EPU,3,FALSE))</f>
        <v/>
      </c>
      <c r="N15" s="32" t="str">
        <f>IF(E15="","",VLOOKUP(E15,EPU,4,FALSE))</f>
        <v/>
      </c>
      <c r="O15" s="33"/>
      <c r="P15" s="34"/>
    </row>
    <row r="16" spans="1:29" x14ac:dyDescent="0.25">
      <c r="A16" s="15" t="s">
        <v>45</v>
      </c>
      <c r="B16" s="27">
        <f>VLOOKUP($B$5,GEOMETRIA,HLOOKUP($A16,CNR!$A$1:$AX$2,2,FALSE),FALSE)</f>
        <v>1.5</v>
      </c>
      <c r="D16" s="2" t="s">
        <v>64</v>
      </c>
      <c r="E16" s="2"/>
      <c r="F16" s="36"/>
      <c r="G16" s="2"/>
      <c r="H16" s="2"/>
      <c r="I16" s="4">
        <f>$B$7</f>
        <v>1</v>
      </c>
      <c r="J16" s="5">
        <f>IF(B47&gt;0,B6+B10+B18,IF(K16&gt;0,(B6+2*B10+2*B12+B15+B9+2*K15*B17+K16*B17)+2*B18,0))</f>
        <v>0</v>
      </c>
      <c r="K16" s="5">
        <f>IF(B3&lt;0,(IF(B29-B3&gt;B19,B19,0)),0)</f>
        <v>0</v>
      </c>
      <c r="L16" s="5">
        <f>I16*J16*K16</f>
        <v>0</v>
      </c>
      <c r="M16" s="35" t="str">
        <f>IF(E16="","",VLOOKUP(E16,EPU,3,FALSE))</f>
        <v/>
      </c>
      <c r="N16" s="39" t="str">
        <f>IF(E16="","",VLOOKUP(E16,EPU,4,FALSE))</f>
        <v/>
      </c>
      <c r="O16" s="40"/>
      <c r="P16" s="41"/>
    </row>
    <row r="17" spans="1:16" x14ac:dyDescent="0.25">
      <c r="A17" s="15" t="s">
        <v>46</v>
      </c>
      <c r="B17" s="27">
        <f>VLOOKUP($B$5,GEOMETRIA,HLOOKUP($A17,CNR!$A$1:$AX$2,2,FALSE),FALSE)</f>
        <v>1</v>
      </c>
      <c r="D17" s="2" t="s">
        <v>64</v>
      </c>
      <c r="E17" s="2" t="str">
        <f>STIMA!E17</f>
        <v>A.01.001</v>
      </c>
      <c r="F17" s="3" t="str">
        <f>IF(E17="","",VLOOKUP(E17,EPU,2,FALSE))</f>
        <v>SCAVO DI SBANCAMENTO IN MATERIE DI QUALSIASI NATURA</v>
      </c>
      <c r="G17" s="2" t="str">
        <f>STIMA!G17</f>
        <v>CORPO</v>
      </c>
      <c r="H17" s="2" t="str">
        <f>STIMA!H17</f>
        <v xml:space="preserve">MOVIMENTI DI MATERIE </v>
      </c>
      <c r="I17" s="48" t="s">
        <v>85</v>
      </c>
      <c r="J17" s="49"/>
      <c r="K17" s="50"/>
      <c r="L17" s="5">
        <f>L15+L16</f>
        <v>0</v>
      </c>
      <c r="M17" s="2" t="str">
        <f>IF(E17="","",VLOOKUP(E17,EPU,3,FALSE))</f>
        <v>MC</v>
      </c>
      <c r="N17" s="6">
        <f>IF(E17="","",VLOOKUP(E17,EPU,4,FALSE))</f>
        <v>3.65</v>
      </c>
      <c r="O17" s="7">
        <f t="shared" ref="O17:O35" si="5">L17*N17</f>
        <v>0</v>
      </c>
      <c r="P17" s="13">
        <f t="shared" ref="P17:P52" si="6">O17/$O$61</f>
        <v>0</v>
      </c>
    </row>
    <row r="18" spans="1:16" x14ac:dyDescent="0.25">
      <c r="A18" s="23" t="s">
        <v>84</v>
      </c>
      <c r="B18" s="27">
        <f>VLOOKUP($B$5,GEOMETRIA,HLOOKUP($A18,CNR!$A$1:$AX$2,2,FALSE),FALSE)</f>
        <v>3</v>
      </c>
      <c r="D18" s="2" t="s">
        <v>50</v>
      </c>
      <c r="E18" s="2" t="str">
        <f>STIMA!E18</f>
        <v>D.01.001</v>
      </c>
      <c r="F18" s="3" t="str">
        <f t="shared" si="0"/>
        <v>FONDAZIONE STRADALE IN MISTO GRANULARE STABILIZZATO</v>
      </c>
      <c r="G18" s="2" t="str">
        <f>STIMA!G18</f>
        <v>CORPO</v>
      </c>
      <c r="H18" s="2" t="str">
        <f>STIMA!H18</f>
        <v>SOVRASTRUTTURA</v>
      </c>
      <c r="I18" s="4">
        <f t="shared" ref="I18:I25" si="7">$B$7</f>
        <v>1</v>
      </c>
      <c r="J18" s="5">
        <f>IF(B47&gt;0,B6+B48,B6+2*B12+B15+B8*(2*(MAX(B27,B28))+2*B26+2*B25+2*B24+B23))</f>
        <v>21.58</v>
      </c>
      <c r="K18" s="5">
        <f>B23</f>
        <v>0.3</v>
      </c>
      <c r="L18" s="5">
        <f t="shared" ref="L18:L22" si="8">I18*J18*K18</f>
        <v>6.4739999999999993</v>
      </c>
      <c r="M18" s="2" t="str">
        <f t="shared" si="1"/>
        <v>MC</v>
      </c>
      <c r="N18" s="6">
        <f t="shared" si="2"/>
        <v>31.05</v>
      </c>
      <c r="O18" s="7">
        <f t="shared" si="5"/>
        <v>201.01769999999999</v>
      </c>
      <c r="P18" s="13">
        <f t="shared" si="6"/>
        <v>1.8841364796725574E-2</v>
      </c>
    </row>
    <row r="19" spans="1:16" x14ac:dyDescent="0.25">
      <c r="A19" s="23" t="s">
        <v>83</v>
      </c>
      <c r="B19" s="27">
        <f>VLOOKUP($B$5,GEOMETRIA,HLOOKUP($A19,CNR!$A$1:$AX$2,2,FALSE),FALSE)</f>
        <v>5</v>
      </c>
      <c r="D19" s="2" t="s">
        <v>51</v>
      </c>
      <c r="E19" s="2" t="str">
        <f>STIMA!E19</f>
        <v>D.01.003</v>
      </c>
      <c r="F19" s="3" t="str">
        <f t="shared" si="0"/>
        <v>FONDAZIONE STRADALE IN MISTO CEMENTATO</v>
      </c>
      <c r="G19" s="2" t="str">
        <f>STIMA!G19</f>
        <v>CORPO</v>
      </c>
      <c r="H19" s="2" t="str">
        <f>STIMA!H19</f>
        <v>SOVRASTRUTTURA</v>
      </c>
      <c r="I19" s="4">
        <f t="shared" si="7"/>
        <v>1</v>
      </c>
      <c r="J19" s="5">
        <f>IF(B47&gt;0,B6+B48,B6+B8*(2*(MAX(B27,B28))+2*B26+2*B25+B24))</f>
        <v>20.68</v>
      </c>
      <c r="K19" s="5">
        <f>B24</f>
        <v>0.15</v>
      </c>
      <c r="L19" s="5">
        <f t="shared" si="8"/>
        <v>3.1019999999999999</v>
      </c>
      <c r="M19" s="2" t="str">
        <f t="shared" si="1"/>
        <v>MC</v>
      </c>
      <c r="N19" s="6">
        <f t="shared" si="2"/>
        <v>47.63</v>
      </c>
      <c r="O19" s="7">
        <f t="shared" si="5"/>
        <v>147.74825999999999</v>
      </c>
      <c r="P19" s="13">
        <f t="shared" si="6"/>
        <v>1.3848426604928108E-2</v>
      </c>
    </row>
    <row r="20" spans="1:16" x14ac:dyDescent="0.25">
      <c r="A20" s="15" t="s">
        <v>47</v>
      </c>
      <c r="B20" s="27">
        <f>VLOOKUP($B$5,GEOMETRIA,HLOOKUP($A20,CNR!$A$1:$AX$2,2,FALSE),FALSE)</f>
        <v>1</v>
      </c>
      <c r="D20" s="2" t="s">
        <v>52</v>
      </c>
      <c r="E20" s="2" t="str">
        <f>STIMA!E20</f>
        <v>D.01.005.c</v>
      </c>
      <c r="F20" s="3" t="str">
        <f t="shared" si="0"/>
        <v>- Con bitume modificato soft per metro cubo reso e per uno spessore superiore a cm 10</v>
      </c>
      <c r="G20" s="2" t="str">
        <f>STIMA!G20</f>
        <v>CORPO</v>
      </c>
      <c r="H20" s="2" t="str">
        <f>STIMA!H20</f>
        <v>SOVRASTRUTTURA</v>
      </c>
      <c r="I20" s="4">
        <f t="shared" si="7"/>
        <v>1</v>
      </c>
      <c r="J20" s="5">
        <f>IF(B47&gt;0,B6+B48,B6+B8*(2*(MAX(B27,B28))+2*B26+B25))</f>
        <v>20.14</v>
      </c>
      <c r="K20" s="5">
        <f>B25</f>
        <v>0.12</v>
      </c>
      <c r="L20" s="5">
        <f t="shared" si="8"/>
        <v>2.4167999999999998</v>
      </c>
      <c r="M20" s="2" t="str">
        <f t="shared" si="1"/>
        <v>MC</v>
      </c>
      <c r="N20" s="6">
        <f t="shared" si="2"/>
        <v>138.33000000000001</v>
      </c>
      <c r="O20" s="7">
        <f t="shared" si="5"/>
        <v>334.315944</v>
      </c>
      <c r="P20" s="13">
        <f t="shared" si="6"/>
        <v>3.1335393143318617E-2</v>
      </c>
    </row>
    <row r="21" spans="1:16" x14ac:dyDescent="0.25">
      <c r="A21" s="15" t="s">
        <v>48</v>
      </c>
      <c r="B21" s="27">
        <f>VLOOKUP($B$5,GEOMETRIA,HLOOKUP($A21,CNR!$A$1:$AX$2,2,FALSE),FALSE)</f>
        <v>1</v>
      </c>
      <c r="D21" s="2" t="s">
        <v>53</v>
      </c>
      <c r="E21" s="2" t="str">
        <f>STIMA!E21</f>
        <v>D.01.017.e</v>
      </c>
      <c r="F21" s="3" t="str">
        <f t="shared" si="0"/>
        <v>- Con bitume modificato soft per metro cubo reso e per spessore superiore a cm 6</v>
      </c>
      <c r="G21" s="2" t="str">
        <f>STIMA!G21</f>
        <v>CORPO</v>
      </c>
      <c r="H21" s="2" t="str">
        <f>STIMA!H21</f>
        <v>SOVRASTRUTTURA</v>
      </c>
      <c r="I21" s="4">
        <f t="shared" si="7"/>
        <v>1</v>
      </c>
      <c r="J21" s="5">
        <f>IF(B47&gt;0,B6+B48,B6+B8*(2*(MAX(B27,B28))+B26))</f>
        <v>19.78</v>
      </c>
      <c r="K21" s="5">
        <f>B26</f>
        <v>0.06</v>
      </c>
      <c r="L21" s="5">
        <f t="shared" si="8"/>
        <v>1.1868000000000001</v>
      </c>
      <c r="M21" s="2" t="str">
        <f t="shared" si="1"/>
        <v>MC</v>
      </c>
      <c r="N21" s="6">
        <f t="shared" si="2"/>
        <v>152.34</v>
      </c>
      <c r="O21" s="7">
        <f t="shared" si="5"/>
        <v>180.79711200000003</v>
      </c>
      <c r="P21" s="13">
        <f t="shared" si="6"/>
        <v>1.6946091520231559E-2</v>
      </c>
    </row>
    <row r="22" spans="1:16" ht="15.75" thickBot="1" x14ac:dyDescent="0.3">
      <c r="A22" s="15" t="s">
        <v>49</v>
      </c>
      <c r="B22" s="27">
        <f>VLOOKUP($B$5,GEOMETRIA,HLOOKUP($A22,CNR!$A$1:$AX$2,2,FALSE),FALSE)</f>
        <v>1</v>
      </c>
      <c r="D22" s="2" t="s">
        <v>54</v>
      </c>
      <c r="E22" s="2" t="str">
        <f>STIMA!E22</f>
        <v>D.01.021.e</v>
      </c>
      <c r="F22" s="3" t="str">
        <f t="shared" si="0"/>
        <v>- Con bitume modificato hard per metro cubo reso e per spessore superiore a cm 3</v>
      </c>
      <c r="G22" s="2" t="str">
        <f>STIMA!G22</f>
        <v>CORPO</v>
      </c>
      <c r="H22" s="2" t="str">
        <f>STIMA!H22</f>
        <v>SOVRASTRUTTURA</v>
      </c>
      <c r="I22" s="4">
        <f t="shared" si="7"/>
        <v>1</v>
      </c>
      <c r="J22" s="5">
        <f>IF(B47&gt;0,B6+B48,B6+B8*B27)</f>
        <v>19.5</v>
      </c>
      <c r="K22" s="5">
        <f>B27</f>
        <v>0</v>
      </c>
      <c r="L22" s="5">
        <f t="shared" si="8"/>
        <v>0</v>
      </c>
      <c r="M22" s="2" t="str">
        <f t="shared" si="1"/>
        <v>MC</v>
      </c>
      <c r="N22" s="6">
        <f t="shared" si="2"/>
        <v>173.44</v>
      </c>
      <c r="O22" s="7">
        <f t="shared" si="5"/>
        <v>0</v>
      </c>
      <c r="P22" s="13">
        <f t="shared" si="6"/>
        <v>0</v>
      </c>
    </row>
    <row r="23" spans="1:16" x14ac:dyDescent="0.25">
      <c r="A23" s="76" t="s">
        <v>50</v>
      </c>
      <c r="B23" s="52">
        <f>VLOOKUP($B$5,GEOMETRIA,HLOOKUP($A23,CNR!$A$1:$AX$2,2,FALSE),FALSE)</f>
        <v>0.3</v>
      </c>
      <c r="D23" s="2" t="s">
        <v>55</v>
      </c>
      <c r="E23" s="2" t="str">
        <f>STIMA!E23</f>
        <v>D.01.036.a</v>
      </c>
      <c r="F23" s="3" t="str">
        <f t="shared" si="0"/>
        <v>- Con bitume modificato hard per uno spessore di cm 4</v>
      </c>
      <c r="G23" s="2" t="str">
        <f>STIMA!G23</f>
        <v>CORPO</v>
      </c>
      <c r="H23" s="2" t="str">
        <f>STIMA!H23</f>
        <v>SOVRASTRUTTURA</v>
      </c>
      <c r="I23" s="4">
        <f t="shared" si="7"/>
        <v>1</v>
      </c>
      <c r="J23" s="5">
        <f>IF(B47&gt;0,B6+B48,B6+B8*B28)</f>
        <v>19.579999999999998</v>
      </c>
      <c r="K23" s="12"/>
      <c r="L23" s="5">
        <f>IF(B28&gt;0,I23*J23,0)</f>
        <v>19.579999999999998</v>
      </c>
      <c r="M23" s="2" t="str">
        <f t="shared" si="1"/>
        <v>MQ</v>
      </c>
      <c r="N23" s="6">
        <f t="shared" si="2"/>
        <v>9.7799999999999994</v>
      </c>
      <c r="O23" s="7">
        <f t="shared" si="5"/>
        <v>191.49239999999998</v>
      </c>
      <c r="P23" s="13">
        <f t="shared" si="6"/>
        <v>1.794855957560201E-2</v>
      </c>
    </row>
    <row r="24" spans="1:16" x14ac:dyDescent="0.25">
      <c r="A24" s="77" t="s">
        <v>51</v>
      </c>
      <c r="B24" s="54">
        <f>VLOOKUP($B$5,GEOMETRIA,HLOOKUP($A24,CNR!$A$1:$AX$2,2,FALSE),FALSE)</f>
        <v>0.15</v>
      </c>
      <c r="D24" s="2" t="s">
        <v>59</v>
      </c>
      <c r="E24" s="2" t="str">
        <f>STIMA!E24</f>
        <v>D.01.043.a</v>
      </c>
      <c r="F24" s="3" t="str">
        <f t="shared" si="0"/>
        <v>- In emulsione bituminosa non modificata</v>
      </c>
      <c r="G24" s="2" t="str">
        <f>STIMA!G24</f>
        <v>CORPO</v>
      </c>
      <c r="H24" s="2" t="str">
        <f>STIMA!H24</f>
        <v>SOVRASTRUTTURA</v>
      </c>
      <c r="I24" s="4">
        <f t="shared" si="7"/>
        <v>1</v>
      </c>
      <c r="J24" s="5">
        <f>J23</f>
        <v>19.579999999999998</v>
      </c>
      <c r="K24" s="12"/>
      <c r="L24" s="5">
        <f>L23</f>
        <v>19.579999999999998</v>
      </c>
      <c r="M24" s="2" t="str">
        <f t="shared" si="1"/>
        <v>MQ</v>
      </c>
      <c r="N24" s="6">
        <f t="shared" si="2"/>
        <v>0.8</v>
      </c>
      <c r="O24" s="7">
        <f t="shared" si="5"/>
        <v>15.664</v>
      </c>
      <c r="P24" s="13">
        <f t="shared" si="6"/>
        <v>1.4681848323600828E-3</v>
      </c>
    </row>
    <row r="25" spans="1:16" x14ac:dyDescent="0.25">
      <c r="A25" s="77" t="s">
        <v>52</v>
      </c>
      <c r="B25" s="54">
        <f>VLOOKUP($B$5,GEOMETRIA,HLOOKUP($A25,CNR!$A$1:$AX$2,2,FALSE),FALSE)</f>
        <v>0.12</v>
      </c>
      <c r="D25" s="55" t="s">
        <v>87</v>
      </c>
      <c r="E25" s="2" t="str">
        <f>STIMA!E25</f>
        <v>A.02.004.b</v>
      </c>
      <c r="F25" s="3" t="str">
        <f t="shared" si="0"/>
        <v>- Dai depositi dell'amministrazione</v>
      </c>
      <c r="G25" s="2" t="str">
        <f>STIMA!G25</f>
        <v>CORPO</v>
      </c>
      <c r="H25" s="2" t="str">
        <f>STIMA!H25</f>
        <v xml:space="preserve">MOVIMENTI DI MATERIE </v>
      </c>
      <c r="I25" s="4">
        <f t="shared" si="7"/>
        <v>1</v>
      </c>
      <c r="J25" s="5">
        <f>IF(B47&gt;0,ABS(B3)/COS(ATAN(B16))+B10,IF(B3&gt;0,(2*(B3-B29)/COS(ATAN(B16))+((B29+B11)*(B10+(B29+B11)*B16/2)-B29*B29/2)*2/B30+B9*B29/B30+(IF(B3&gt;B19,2*B18,0))+IF(B13&gt;0,((3.14*(B13/2-B6-B15)^2*B3)/B7/B30),0)),((K15+B29-B30)+(K16-B30))*2*+B17+B9*B29/B30+IF(B29-B3&gt;B19,2*B18,0)+2*B10/B30))</f>
        <v>53.10796006674569</v>
      </c>
      <c r="K25" s="5">
        <f>B30</f>
        <v>0.3</v>
      </c>
      <c r="L25" s="5">
        <f>I25*J25*K25</f>
        <v>15.932388020023707</v>
      </c>
      <c r="M25" s="2" t="str">
        <f t="shared" si="1"/>
        <v>MC</v>
      </c>
      <c r="N25" s="6">
        <f t="shared" si="2"/>
        <v>4.17</v>
      </c>
      <c r="O25" s="7">
        <f t="shared" si="5"/>
        <v>66.438058043498856</v>
      </c>
      <c r="P25" s="13">
        <f t="shared" si="6"/>
        <v>6.2272311740885992E-3</v>
      </c>
    </row>
    <row r="26" spans="1:16" x14ac:dyDescent="0.25">
      <c r="A26" s="77" t="s">
        <v>53</v>
      </c>
      <c r="B26" s="54">
        <f>VLOOKUP($B$5,GEOMETRIA,HLOOKUP($A26,CNR!$A$1:$AX$2,2,FALSE),FALSE)</f>
        <v>0.06</v>
      </c>
      <c r="D26" s="2" t="s">
        <v>69</v>
      </c>
      <c r="E26" s="2" t="str">
        <f>STIMA!E26</f>
        <v>A.02.007.d</v>
      </c>
      <c r="F26" s="3" t="str">
        <f>IF(E26="","",VLOOKUP(E26,EPU,2,FALSE))</f>
        <v>- Compresa configurazione delle scarpate e profilatura dei cigli</v>
      </c>
      <c r="G26" s="2" t="str">
        <f>STIMA!G26</f>
        <v>CORPO</v>
      </c>
      <c r="H26" s="2" t="str">
        <f>STIMA!H26</f>
        <v xml:space="preserve">MOVIMENTI DI MATERIE </v>
      </c>
      <c r="I26" s="48" t="s">
        <v>85</v>
      </c>
      <c r="J26" s="49"/>
      <c r="K26" s="50"/>
      <c r="L26" s="5">
        <f>L25</f>
        <v>15.932388020023707</v>
      </c>
      <c r="M26" s="2" t="str">
        <f t="shared" si="1"/>
        <v>MC</v>
      </c>
      <c r="N26" s="6">
        <f t="shared" si="2"/>
        <v>0.87</v>
      </c>
      <c r="O26" s="7">
        <f t="shared" si="5"/>
        <v>13.861177577420625</v>
      </c>
      <c r="P26" s="13">
        <f t="shared" si="6"/>
        <v>1.2992065039465423E-3</v>
      </c>
    </row>
    <row r="27" spans="1:16" x14ac:dyDescent="0.25">
      <c r="A27" s="77" t="s">
        <v>54</v>
      </c>
      <c r="B27" s="54">
        <f>VLOOKUP($B$5,GEOMETRIA,HLOOKUP($A27,CNR!$A$1:$AX$2,2,FALSE),FALSE)</f>
        <v>0</v>
      </c>
      <c r="D27" s="55" t="s">
        <v>91</v>
      </c>
      <c r="E27" s="2" t="str">
        <f>STIMA!E27</f>
        <v>F.01.019.1.a</v>
      </c>
      <c r="F27" s="3" t="str">
        <f>IF(E27="","",VLOOKUP(E27,EPU,2,FALSE))</f>
        <v>- Con miscuglio di semi di prato</v>
      </c>
      <c r="G27" s="2" t="str">
        <f>STIMA!G27</f>
        <v>CORPO</v>
      </c>
      <c r="H27" s="2" t="str">
        <f>STIMA!H27</f>
        <v xml:space="preserve">MOVIMENTI DI MATERIE </v>
      </c>
      <c r="I27" s="4">
        <f>$B$7</f>
        <v>1</v>
      </c>
      <c r="J27" s="5">
        <f>IF(B47&gt;0,ABS(B3)/COS(ATAN(B16))+B10,IF(B3&gt;0,(2*(B3-B29)/COS(ATAN(B16))+((B29+B11)*(B10+(B29+B11)*B16/2)-B29*B29/2)*2/B30+B9*B29/B30+(IF(B3&gt;B19,2*B18,0))),((K15+B29-B30)+(K16-B30))*2*+B17+B9*B29/B30+IF(B29-B3&gt;B19,2*B18,0)+2*B10/B30))</f>
        <v>53.10796006674569</v>
      </c>
      <c r="K27" s="20"/>
      <c r="L27" s="5">
        <f t="shared" ref="L27:L34" si="9">I27*J27</f>
        <v>53.10796006674569</v>
      </c>
      <c r="M27" s="2" t="str">
        <f t="shared" si="1"/>
        <v>MQ</v>
      </c>
      <c r="N27" s="6">
        <f t="shared" si="2"/>
        <v>1.26</v>
      </c>
      <c r="O27" s="7">
        <f t="shared" si="5"/>
        <v>66.91602968409957</v>
      </c>
      <c r="P27" s="13">
        <f t="shared" si="6"/>
        <v>6.272031398362618E-3</v>
      </c>
    </row>
    <row r="28" spans="1:16" ht="15.75" thickBot="1" x14ac:dyDescent="0.3">
      <c r="A28" s="77" t="s">
        <v>55</v>
      </c>
      <c r="B28" s="54">
        <f>VLOOKUP($B$5,GEOMETRIA,HLOOKUP($A28,CNR!$A$1:$AX$2,2,FALSE),FALSE)</f>
        <v>0.04</v>
      </c>
      <c r="D28" s="2" t="s">
        <v>61</v>
      </c>
      <c r="E28" s="2" t="str">
        <f>STIMA!E28</f>
        <v>E.05.010.a</v>
      </c>
      <c r="F28" s="3" t="str">
        <f t="shared" si="0"/>
        <v>- Recinzione stradale di sicurezza di H nominale 1.20 m</v>
      </c>
      <c r="G28" s="2" t="str">
        <f>STIMA!G28</f>
        <v>CORPO</v>
      </c>
      <c r="H28" s="2" t="str">
        <f>STIMA!H28</f>
        <v>LAVORI DIVERSI</v>
      </c>
      <c r="I28" s="4">
        <f>IF(B22&gt;0,$B$7,0)</f>
        <v>1</v>
      </c>
      <c r="J28" s="5">
        <v>2</v>
      </c>
      <c r="K28" s="22"/>
      <c r="L28" s="5">
        <f t="shared" si="9"/>
        <v>2</v>
      </c>
      <c r="M28" s="2" t="str">
        <f t="shared" si="1"/>
        <v>ML</v>
      </c>
      <c r="N28" s="6">
        <f t="shared" si="2"/>
        <v>29.86</v>
      </c>
      <c r="O28" s="7">
        <f t="shared" si="5"/>
        <v>59.72</v>
      </c>
      <c r="P28" s="13">
        <f t="shared" si="6"/>
        <v>5.5975484032523073E-3</v>
      </c>
    </row>
    <row r="29" spans="1:16" ht="15.75" thickBot="1" x14ac:dyDescent="0.3">
      <c r="A29" s="78" t="s">
        <v>21</v>
      </c>
      <c r="B29" s="19">
        <f>VLOOKUP($B$5,GEOMETRIA,HLOOKUP($A29,CNR!$A$1:$AX$2,2,FALSE),FALSE)</f>
        <v>0.66999999999999993</v>
      </c>
      <c r="D29" s="55" t="s">
        <v>92</v>
      </c>
      <c r="E29" s="2" t="str">
        <f>STIMA!E29</f>
        <v>G.02.002.a</v>
      </c>
      <c r="F29" s="3" t="str">
        <f t="shared" si="0"/>
        <v>- Bordo laterale</v>
      </c>
      <c r="G29" s="2" t="str">
        <f>STIMA!G29</f>
        <v>CORPO</v>
      </c>
      <c r="H29" s="2" t="str">
        <f>STIMA!H29</f>
        <v xml:space="preserve">BARRIERE DI SICUREZZA </v>
      </c>
      <c r="I29" s="4">
        <f>$B$7+2*B14*(B13/2-B6)</f>
        <v>1</v>
      </c>
      <c r="J29" s="5">
        <f>IF($B$3&lt;1.5,0,B37)</f>
        <v>0</v>
      </c>
      <c r="K29" s="22"/>
      <c r="L29" s="5">
        <f t="shared" si="9"/>
        <v>0</v>
      </c>
      <c r="M29" s="2" t="str">
        <f t="shared" si="1"/>
        <v>ML</v>
      </c>
      <c r="N29" s="6">
        <f t="shared" si="2"/>
        <v>58.29</v>
      </c>
      <c r="O29" s="7">
        <f t="shared" si="5"/>
        <v>0</v>
      </c>
      <c r="P29" s="13">
        <f t="shared" si="6"/>
        <v>0</v>
      </c>
    </row>
    <row r="30" spans="1:16" x14ac:dyDescent="0.25">
      <c r="A30" s="1" t="s">
        <v>86</v>
      </c>
      <c r="B30" s="27">
        <f>VLOOKUP($B$5,GEOMETRIA,HLOOKUP($A30,CNR!$A$1:$AX$2,2,FALSE),FALSE)</f>
        <v>0.3</v>
      </c>
      <c r="D30" s="55" t="s">
        <v>80</v>
      </c>
      <c r="E30" s="2" t="str">
        <f>STIMA!E30</f>
        <v>G.02.003.a</v>
      </c>
      <c r="F30" s="3" t="str">
        <f t="shared" si="0"/>
        <v>- Bordo laterale nastro e paletti o muretto</v>
      </c>
      <c r="G30" s="2" t="str">
        <f>STIMA!G30</f>
        <v>CORPO</v>
      </c>
      <c r="H30" s="2" t="str">
        <f>STIMA!H30</f>
        <v xml:space="preserve">BARRIERE DI SICUREZZA </v>
      </c>
      <c r="I30" s="4">
        <f>$B$7+2*B14*(B13/2-B6)</f>
        <v>1</v>
      </c>
      <c r="J30" s="5">
        <f>IF($B$3&lt;1.5,0,B38)</f>
        <v>0</v>
      </c>
      <c r="K30" s="22"/>
      <c r="L30" s="5">
        <f t="shared" si="9"/>
        <v>0</v>
      </c>
      <c r="M30" s="2" t="str">
        <f t="shared" si="1"/>
        <v>ML</v>
      </c>
      <c r="N30" s="6">
        <f t="shared" si="2"/>
        <v>100.61</v>
      </c>
      <c r="O30" s="7">
        <f t="shared" si="5"/>
        <v>0</v>
      </c>
      <c r="P30" s="13">
        <f t="shared" si="6"/>
        <v>0</v>
      </c>
    </row>
    <row r="31" spans="1:16" x14ac:dyDescent="0.25">
      <c r="A31" s="1" t="s">
        <v>56</v>
      </c>
      <c r="B31" s="27">
        <f>VLOOKUP($B$5,GEOMETRIA,HLOOKUP($A31,CNR!$A$1:$AX$2,2,FALSE),FALSE)</f>
        <v>0.3</v>
      </c>
      <c r="D31" s="55" t="s">
        <v>99</v>
      </c>
      <c r="E31" s="2" t="str">
        <f>STIMA!E31</f>
        <v>G.02.004.a</v>
      </c>
      <c r="F31" s="3" t="str">
        <f t="shared" si="0"/>
        <v>- Bordo laterale nastro e paletti</v>
      </c>
      <c r="G31" s="2" t="str">
        <f>STIMA!G31</f>
        <v>CORPO</v>
      </c>
      <c r="H31" s="2" t="str">
        <f>STIMA!H31</f>
        <v xml:space="preserve">BARRIERE DI SICUREZZA </v>
      </c>
      <c r="I31" s="4">
        <f>$B$7+2*B14*(B13/2-B6)</f>
        <v>1</v>
      </c>
      <c r="J31" s="5">
        <f>IF($B$3&lt;1.5,0,B39)</f>
        <v>2</v>
      </c>
      <c r="K31" s="22"/>
      <c r="L31" s="5">
        <f t="shared" si="9"/>
        <v>2</v>
      </c>
      <c r="M31" s="2" t="str">
        <f t="shared" si="1"/>
        <v>ML</v>
      </c>
      <c r="N31" s="6">
        <f t="shared" si="2"/>
        <v>143.21</v>
      </c>
      <c r="O31" s="7">
        <f t="shared" si="5"/>
        <v>286.42</v>
      </c>
      <c r="P31" s="13">
        <f t="shared" si="6"/>
        <v>2.6846112084051004E-2</v>
      </c>
    </row>
    <row r="32" spans="1:16" x14ac:dyDescent="0.25">
      <c r="A32" s="1" t="s">
        <v>57</v>
      </c>
      <c r="B32" s="27">
        <f>VLOOKUP($B$5,GEOMETRIA,HLOOKUP($A32,CNR!$A$1:$AX$2,2,FALSE),FALSE)</f>
        <v>0.5</v>
      </c>
      <c r="D32" s="55" t="s">
        <v>100</v>
      </c>
      <c r="E32" s="2" t="str">
        <f>STIMA!E32</f>
        <v>G.02.005.b</v>
      </c>
      <c r="F32" s="3" t="str">
        <f t="shared" si="0"/>
        <v>- Bordo ponte nastro e paletti</v>
      </c>
      <c r="G32" s="2" t="str">
        <f>STIMA!G32</f>
        <v>CORPO</v>
      </c>
      <c r="H32" s="2" t="str">
        <f>STIMA!H32</f>
        <v xml:space="preserve">BARRIERE DI SICUREZZA </v>
      </c>
      <c r="I32" s="4">
        <f>$B$7+2*B14*(B13/2-B6)</f>
        <v>1</v>
      </c>
      <c r="J32" s="5">
        <f>IF($B$3&lt;1.5,0,B40)</f>
        <v>0</v>
      </c>
      <c r="K32" s="22"/>
      <c r="L32" s="5">
        <f t="shared" si="9"/>
        <v>0</v>
      </c>
      <c r="M32" s="2" t="str">
        <f t="shared" si="1"/>
        <v>ML</v>
      </c>
      <c r="N32" s="6">
        <f t="shared" si="2"/>
        <v>247.55</v>
      </c>
      <c r="O32" s="7">
        <f t="shared" si="5"/>
        <v>0</v>
      </c>
      <c r="P32" s="13">
        <f t="shared" si="6"/>
        <v>0</v>
      </c>
    </row>
    <row r="33" spans="1:17" x14ac:dyDescent="0.25">
      <c r="A33" s="1" t="s">
        <v>58</v>
      </c>
      <c r="B33" s="27">
        <f>VLOOKUP($B$5,GEOMETRIA,HLOOKUP($A33,CNR!$A$1:$AX$2,2,FALSE),FALSE)</f>
        <v>1</v>
      </c>
      <c r="D33" s="55" t="s">
        <v>101</v>
      </c>
      <c r="E33" s="2" t="str">
        <f>STIMA!E33</f>
        <v>G.02.005.a</v>
      </c>
      <c r="F33" s="3" t="str">
        <f t="shared" si="0"/>
        <v>- Spartitraffico monofilare</v>
      </c>
      <c r="G33" s="2" t="str">
        <f>STIMA!G33</f>
        <v>CORPO</v>
      </c>
      <c r="H33" s="2" t="str">
        <f>STIMA!H33</f>
        <v xml:space="preserve">BARRIERE DI SICUREZZA </v>
      </c>
      <c r="I33" s="4">
        <f>$B$7</f>
        <v>1</v>
      </c>
      <c r="J33" s="5">
        <f t="shared" ref="J33:J38" si="10">B41</f>
        <v>0</v>
      </c>
      <c r="K33" s="22"/>
      <c r="L33" s="5">
        <f t="shared" si="9"/>
        <v>0</v>
      </c>
      <c r="M33" s="2" t="str">
        <f t="shared" si="1"/>
        <v>ML</v>
      </c>
      <c r="N33" s="6">
        <f t="shared" si="2"/>
        <v>184.14</v>
      </c>
      <c r="O33" s="7">
        <f t="shared" si="5"/>
        <v>0</v>
      </c>
      <c r="P33" s="13">
        <f t="shared" si="6"/>
        <v>0</v>
      </c>
    </row>
    <row r="34" spans="1:17" x14ac:dyDescent="0.25">
      <c r="A34" s="1" t="s">
        <v>93</v>
      </c>
      <c r="B34" s="27">
        <f>VLOOKUP($B$5,GEOMETRIA,HLOOKUP($A34,CNR!$A$1:$AX$2,2,FALSE),FALSE)</f>
        <v>1</v>
      </c>
      <c r="D34" s="55" t="s">
        <v>103</v>
      </c>
      <c r="E34" s="2" t="str">
        <f>STIMA!E34</f>
        <v>G.02.015</v>
      </c>
      <c r="F34" s="3" t="str">
        <f t="shared" si="0"/>
        <v>MURETTO DEVIATORE RIGIDO REDIRETTIVO</v>
      </c>
      <c r="G34" s="2" t="str">
        <f>STIMA!G34</f>
        <v>CORPO</v>
      </c>
      <c r="H34" s="2" t="str">
        <f>STIMA!H34</f>
        <v xml:space="preserve">BARRIERE DI SICUREZZA </v>
      </c>
      <c r="I34" s="4">
        <f>$B$7</f>
        <v>1</v>
      </c>
      <c r="J34" s="5">
        <f t="shared" si="10"/>
        <v>1</v>
      </c>
      <c r="K34" s="22"/>
      <c r="L34" s="5">
        <f t="shared" si="9"/>
        <v>1</v>
      </c>
      <c r="M34" s="2" t="str">
        <f t="shared" si="1"/>
        <v>ML</v>
      </c>
      <c r="N34" s="6">
        <f t="shared" si="2"/>
        <v>104.41</v>
      </c>
      <c r="O34" s="7">
        <f t="shared" si="5"/>
        <v>104.41</v>
      </c>
      <c r="P34" s="13">
        <f t="shared" si="6"/>
        <v>9.786336717742353E-3</v>
      </c>
    </row>
    <row r="35" spans="1:17" x14ac:dyDescent="0.25">
      <c r="A35" s="1" t="s">
        <v>70</v>
      </c>
      <c r="B35" s="27">
        <f>VLOOKUP($B$5,GEOMETRIA,HLOOKUP($A35,CNR!$A$1:$AX$2,2,FALSE),FALSE)</f>
        <v>1</v>
      </c>
      <c r="D35" s="55" t="s">
        <v>111</v>
      </c>
      <c r="E35" s="2" t="str">
        <f>STIMA!E35</f>
        <v>G.01.075</v>
      </c>
      <c r="F35" s="3" t="str">
        <f t="shared" si="0"/>
        <v>FORNITURA E POSA IN OPERA DI PARAPETTO SERIE PESANTE CON TUBI PASSANTI E PANNELLI MODULARI</v>
      </c>
      <c r="G35" s="2">
        <f>STIMA!G35</f>
        <v>0</v>
      </c>
      <c r="H35" s="2" t="str">
        <f>STIMA!H35</f>
        <v>LAVORI DIVERSI</v>
      </c>
      <c r="I35" s="4">
        <f>IF(B3&gt;0,$B$7,0)</f>
        <v>1</v>
      </c>
      <c r="J35" s="5">
        <f t="shared" si="10"/>
        <v>0</v>
      </c>
      <c r="K35" s="22"/>
      <c r="L35" s="5">
        <f>I35*J35</f>
        <v>0</v>
      </c>
      <c r="M35" s="2" t="str">
        <f t="shared" si="1"/>
        <v>ML</v>
      </c>
      <c r="N35" s="6">
        <f t="shared" si="2"/>
        <v>121.81</v>
      </c>
      <c r="O35" s="7">
        <f t="shared" si="5"/>
        <v>0</v>
      </c>
      <c r="P35" s="13">
        <f t="shared" si="6"/>
        <v>0</v>
      </c>
    </row>
    <row r="36" spans="1:17" x14ac:dyDescent="0.25">
      <c r="A36" s="1" t="s">
        <v>82</v>
      </c>
      <c r="B36" s="27">
        <f>VLOOKUP($B$5,GEOMETRIA,HLOOKUP($A36,CNR!$A$1:$AX$2,2,FALSE),FALSE)</f>
        <v>25</v>
      </c>
      <c r="D36" s="55" t="s">
        <v>98</v>
      </c>
      <c r="E36" s="2" t="str">
        <f>STIMA!E36</f>
        <v>H.01.003.a</v>
      </c>
      <c r="F36" s="3" t="str">
        <f t="shared" si="0"/>
        <v>- Per strisce continue e discontinue da centimetri 12</v>
      </c>
      <c r="G36" s="2" t="str">
        <f>STIMA!G36</f>
        <v>CORPO</v>
      </c>
      <c r="H36" s="2" t="str">
        <f>STIMA!H36</f>
        <v xml:space="preserve">SEGNALETICA ORIZZONTALE </v>
      </c>
      <c r="I36" s="4">
        <f>$B$7</f>
        <v>1</v>
      </c>
      <c r="J36" s="5">
        <f t="shared" si="10"/>
        <v>0</v>
      </c>
      <c r="K36" s="22"/>
      <c r="L36" s="5">
        <f>I36*J36</f>
        <v>0</v>
      </c>
      <c r="M36" s="2" t="str">
        <f t="shared" si="1"/>
        <v>ML</v>
      </c>
      <c r="N36" s="6">
        <f t="shared" si="2"/>
        <v>0.5</v>
      </c>
      <c r="O36" s="7">
        <f t="shared" ref="O36:O47" si="11">L36*N36</f>
        <v>0</v>
      </c>
      <c r="P36" s="13">
        <f t="shared" si="6"/>
        <v>0</v>
      </c>
    </row>
    <row r="37" spans="1:17" x14ac:dyDescent="0.25">
      <c r="A37" s="23" t="s">
        <v>92</v>
      </c>
      <c r="B37" s="27">
        <f>VLOOKUP($B$5,GEOMETRIA,HLOOKUP($A37,CNR!$A$1:$AX$2,2,FALSE),FALSE)</f>
        <v>0</v>
      </c>
      <c r="D37" s="2" t="s">
        <v>66</v>
      </c>
      <c r="E37" s="2" t="str">
        <f>STIMA!E37</f>
        <v>H.01.003.b</v>
      </c>
      <c r="F37" s="3" t="str">
        <f t="shared" si="0"/>
        <v>- Per strisce continue e discontinue da centimetri 15</v>
      </c>
      <c r="G37" s="2" t="str">
        <f>STIMA!G37</f>
        <v>CORPO</v>
      </c>
      <c r="H37" s="2" t="str">
        <f>STIMA!H37</f>
        <v xml:space="preserve">SEGNALETICA ORIZZONTALE </v>
      </c>
      <c r="I37" s="4">
        <f>$B$7</f>
        <v>1</v>
      </c>
      <c r="J37" s="5">
        <f t="shared" si="10"/>
        <v>2</v>
      </c>
      <c r="K37" s="22"/>
      <c r="L37" s="5">
        <f>I37*J37</f>
        <v>2</v>
      </c>
      <c r="M37" s="2" t="str">
        <f t="shared" si="1"/>
        <v>ML</v>
      </c>
      <c r="N37" s="6">
        <f t="shared" si="2"/>
        <v>0.55000000000000004</v>
      </c>
      <c r="O37" s="7">
        <f t="shared" si="11"/>
        <v>1.1000000000000001</v>
      </c>
      <c r="P37" s="13">
        <f t="shared" si="6"/>
        <v>1.0310286744101705E-4</v>
      </c>
    </row>
    <row r="38" spans="1:17" x14ac:dyDescent="0.25">
      <c r="A38" s="23" t="s">
        <v>80</v>
      </c>
      <c r="B38" s="27">
        <f>VLOOKUP($B$5,GEOMETRIA,HLOOKUP($A38,CNR!$A$1:$AX$2,2,FALSE),FALSE)</f>
        <v>0</v>
      </c>
      <c r="D38" s="2" t="s">
        <v>65</v>
      </c>
      <c r="E38" s="2" t="str">
        <f>STIMA!E38</f>
        <v>H.01.003.c</v>
      </c>
      <c r="F38" s="3" t="str">
        <f t="shared" si="0"/>
        <v>- Per strisce continue e discontinue da centimetri 25</v>
      </c>
      <c r="G38" s="2" t="str">
        <f>STIMA!G38</f>
        <v>CORPO</v>
      </c>
      <c r="H38" s="2" t="str">
        <f>STIMA!H38</f>
        <v xml:space="preserve">SEGNALETICA ORIZZONTALE </v>
      </c>
      <c r="I38" s="4">
        <f>$B$7</f>
        <v>1</v>
      </c>
      <c r="J38" s="5">
        <f t="shared" si="10"/>
        <v>4</v>
      </c>
      <c r="K38" s="22"/>
      <c r="L38" s="5">
        <f>I38*J38</f>
        <v>4</v>
      </c>
      <c r="M38" s="2" t="str">
        <f t="shared" si="1"/>
        <v>ML</v>
      </c>
      <c r="N38" s="6">
        <f t="shared" si="2"/>
        <v>0.71</v>
      </c>
      <c r="O38" s="7">
        <f t="shared" si="11"/>
        <v>2.84</v>
      </c>
      <c r="P38" s="13">
        <f t="shared" si="6"/>
        <v>2.6619285775680764E-4</v>
      </c>
    </row>
    <row r="39" spans="1:17" x14ac:dyDescent="0.25">
      <c r="A39" s="23" t="s">
        <v>99</v>
      </c>
      <c r="B39" s="27">
        <f>VLOOKUP($B$5,GEOMETRIA,HLOOKUP($A39,CNR!$A$1:$AX$2,2,FALSE),FALSE)</f>
        <v>2</v>
      </c>
      <c r="D39" s="2" t="s">
        <v>62</v>
      </c>
      <c r="E39" s="2" t="str">
        <f>STIMA!E39</f>
        <v>I.02.001.a</v>
      </c>
      <c r="F39" s="3" t="str">
        <f t="shared" si="0"/>
        <v>- Di cm 50X50X20</v>
      </c>
      <c r="G39" s="2" t="str">
        <f>STIMA!G39</f>
        <v>CORPO</v>
      </c>
      <c r="H39" s="2" t="str">
        <f>STIMA!H39</f>
        <v>LAVORI DIVERSI</v>
      </c>
      <c r="I39" s="4">
        <f>$B$7</f>
        <v>1</v>
      </c>
      <c r="J39" s="5">
        <f>IF(AND(B36&gt;0,B3&gt;0),((B3+B11)/COS(ATAN(B16))*2+(IF(B3&gt;B19,2*B18,0))+2*B10+2*B20)/B36,0)</f>
        <v>1.8766427152874516</v>
      </c>
      <c r="K39" s="22"/>
      <c r="L39" s="5">
        <f>I39*J39</f>
        <v>1.8766427152874516</v>
      </c>
      <c r="M39" s="2" t="str">
        <f t="shared" si="1"/>
        <v>ML</v>
      </c>
      <c r="N39" s="6">
        <f t="shared" si="2"/>
        <v>19.73</v>
      </c>
      <c r="O39" s="7">
        <f t="shared" si="11"/>
        <v>37.026160772621424</v>
      </c>
      <c r="P39" s="13">
        <f t="shared" si="6"/>
        <v>3.4704575872630651E-3</v>
      </c>
    </row>
    <row r="40" spans="1:17" x14ac:dyDescent="0.25">
      <c r="A40" s="23" t="s">
        <v>100</v>
      </c>
      <c r="B40" s="27">
        <f>VLOOKUP($B$5,GEOMETRIA,HLOOKUP($A40,CNR!$A$1:$AX$2,2,FALSE),FALSE)</f>
        <v>0</v>
      </c>
      <c r="D40" s="55" t="s">
        <v>112</v>
      </c>
      <c r="E40" s="2" t="str">
        <f>STIMA!E40</f>
        <v>E.02.010.a</v>
      </c>
      <c r="F40" s="3" t="str">
        <f t="shared" si="0"/>
        <v>- Sezione di cm 15 x 25</v>
      </c>
      <c r="G40" s="2" t="str">
        <f>STIMA!G40</f>
        <v>CORPO</v>
      </c>
      <c r="H40" s="2" t="str">
        <f>STIMA!H40</f>
        <v>LAVORI DIVERSI</v>
      </c>
      <c r="I40" s="4">
        <f>IF(B13&gt;0,(B13/2-B6)*6.28+B14*2*B13/2,0)</f>
        <v>0</v>
      </c>
      <c r="J40" s="5"/>
      <c r="K40" s="22"/>
      <c r="L40" s="5">
        <f>I40</f>
        <v>0</v>
      </c>
      <c r="M40" s="2" t="str">
        <f t="shared" si="1"/>
        <v>ML</v>
      </c>
      <c r="N40" s="6">
        <f t="shared" si="2"/>
        <v>16.28</v>
      </c>
      <c r="O40" s="7">
        <f t="shared" si="11"/>
        <v>0</v>
      </c>
      <c r="P40" s="13">
        <f t="shared" si="6"/>
        <v>0</v>
      </c>
      <c r="Q40" s="57"/>
    </row>
    <row r="41" spans="1:17" x14ac:dyDescent="0.25">
      <c r="A41" s="23" t="s">
        <v>101</v>
      </c>
      <c r="B41" s="27">
        <f>VLOOKUP($B$5,GEOMETRIA,HLOOKUP($A41,CNR!$A$1:$AX$2,2,FALSE),FALSE)</f>
        <v>0</v>
      </c>
      <c r="D41" s="58" t="s">
        <v>107</v>
      </c>
      <c r="E41" s="2" t="str">
        <f>STIMA!E41</f>
        <v>E.02.035.b</v>
      </c>
      <c r="F41" s="3" t="str">
        <f t="shared" si="0"/>
        <v>- In letto di sabbia e cemento, dimensioni 10x10x12 cm</v>
      </c>
      <c r="G41" s="2" t="str">
        <f>STIMA!G41</f>
        <v>CORPO</v>
      </c>
      <c r="H41" s="2" t="str">
        <f>STIMA!H41</f>
        <v>LAVORI DIVERSI</v>
      </c>
      <c r="I41" s="4">
        <f>IF(B13&gt;0,(B13/2-B6-B15/2)*6.28,0)</f>
        <v>0</v>
      </c>
      <c r="J41" s="5">
        <f>IF(B13&gt;0,B15,0)</f>
        <v>0</v>
      </c>
      <c r="K41" s="22"/>
      <c r="L41" s="5">
        <f>I41*J41</f>
        <v>0</v>
      </c>
      <c r="M41" s="2" t="str">
        <f t="shared" si="1"/>
        <v>MQ</v>
      </c>
      <c r="N41" s="6">
        <f t="shared" si="2"/>
        <v>93.51</v>
      </c>
      <c r="O41" s="7">
        <f t="shared" si="11"/>
        <v>0</v>
      </c>
      <c r="P41" s="13">
        <f t="shared" si="6"/>
        <v>0</v>
      </c>
      <c r="Q41" s="57"/>
    </row>
    <row r="42" spans="1:17" x14ac:dyDescent="0.25">
      <c r="A42" s="23" t="s">
        <v>103</v>
      </c>
      <c r="B42" s="27">
        <f>VLOOKUP($B$5,GEOMETRIA,HLOOKUP($A42,CNR!$A$1:$AX$2,2,FALSE),FALSE)</f>
        <v>1</v>
      </c>
      <c r="D42" s="59" t="s">
        <v>63</v>
      </c>
      <c r="E42" s="2" t="str">
        <f>STIMA!E42</f>
        <v>E.02.025.a</v>
      </c>
      <c r="F42" s="3" t="str">
        <f t="shared" si="0"/>
        <v>- Dimensioni 30/35 x 50 x 200 cm</v>
      </c>
      <c r="G42" s="2" t="str">
        <f>STIMA!G42</f>
        <v>CORPO</v>
      </c>
      <c r="H42" s="2" t="str">
        <f>STIMA!H42</f>
        <v>LAVORI DIVERSI</v>
      </c>
      <c r="I42" s="4">
        <f>$B$7</f>
        <v>1</v>
      </c>
      <c r="J42" s="5">
        <f>IF(B3&gt;0,0,2)</f>
        <v>0</v>
      </c>
      <c r="K42" s="22"/>
      <c r="L42" s="5">
        <f>I42*J42</f>
        <v>0</v>
      </c>
      <c r="M42" s="2" t="str">
        <f t="shared" si="1"/>
        <v>ML</v>
      </c>
      <c r="N42" s="6">
        <f t="shared" si="2"/>
        <v>60.72</v>
      </c>
      <c r="O42" s="7">
        <f t="shared" si="11"/>
        <v>0</v>
      </c>
      <c r="P42" s="13">
        <f t="shared" si="6"/>
        <v>0</v>
      </c>
      <c r="Q42" s="57"/>
    </row>
    <row r="43" spans="1:17" x14ac:dyDescent="0.25">
      <c r="A43" s="23" t="s">
        <v>111</v>
      </c>
      <c r="B43" s="27">
        <f>VLOOKUP($B$5,GEOMETRIA,HLOOKUP($A43,CNR!$A$1:$AX$2,2,FALSE),FALSE)</f>
        <v>0</v>
      </c>
      <c r="D43" s="58" t="s">
        <v>106</v>
      </c>
      <c r="E43" s="2" t="str">
        <f>STIMA!E43</f>
        <v>E.02.020.b</v>
      </c>
      <c r="F43" s="3" t="str">
        <f t="shared" si="0"/>
        <v>- a sezione trapezoidale, dimensioni 50X40X25h</v>
      </c>
      <c r="G43" s="2" t="str">
        <f>STIMA!G43</f>
        <v>CORPO</v>
      </c>
      <c r="H43" s="2" t="str">
        <f>STIMA!H43</f>
        <v>LAVORI DIVERSI</v>
      </c>
      <c r="I43" s="4">
        <f>IF(B12&gt;0,$B$7,0)</f>
        <v>0</v>
      </c>
      <c r="J43" s="5">
        <f>IF(B12&gt;0,2,0)</f>
        <v>0</v>
      </c>
      <c r="K43" s="22"/>
      <c r="L43" s="5">
        <f>I43*J43</f>
        <v>0</v>
      </c>
      <c r="M43" s="2" t="str">
        <f t="shared" si="1"/>
        <v>ML</v>
      </c>
      <c r="N43" s="6">
        <f t="shared" si="2"/>
        <v>43.25</v>
      </c>
      <c r="O43" s="7">
        <f t="shared" si="11"/>
        <v>0</v>
      </c>
      <c r="P43" s="13">
        <f t="shared" si="6"/>
        <v>0</v>
      </c>
    </row>
    <row r="44" spans="1:17" x14ac:dyDescent="0.25">
      <c r="A44" s="23" t="s">
        <v>98</v>
      </c>
      <c r="B44" s="27">
        <f>VLOOKUP($B$5,GEOMETRIA,HLOOKUP($A44,CNR!$A$1:$AX$2,2,FALSE),FALSE)</f>
        <v>0</v>
      </c>
      <c r="D44" s="58" t="s">
        <v>113</v>
      </c>
      <c r="E44" s="2" t="str">
        <f>STIMA!E44</f>
        <v>B.03.035.b</v>
      </c>
      <c r="F44" s="3" t="str">
        <f t="shared" si="0"/>
        <v>- Classe di resistenza C28/35 (RCK&gt;=35 N/mmq)</v>
      </c>
      <c r="G44" s="2" t="str">
        <f>STIMA!G44</f>
        <v>CORPO</v>
      </c>
      <c r="H44" s="2" t="str">
        <f>STIMA!H44</f>
        <v>OPERE IN CLS (ESCLUSE FONDAZIONI INDIRETTE)</v>
      </c>
      <c r="I44" s="4">
        <f>IF(B12&gt;0,$B$7,0)</f>
        <v>0</v>
      </c>
      <c r="J44" s="5">
        <f>B12</f>
        <v>0</v>
      </c>
      <c r="K44" s="60">
        <f>IF(B12&gt;0,0.3,0)</f>
        <v>0</v>
      </c>
      <c r="L44" s="5">
        <f>I44*J44*K44</f>
        <v>0</v>
      </c>
      <c r="M44" s="2" t="str">
        <f t="shared" si="1"/>
        <v>MC</v>
      </c>
      <c r="N44" s="6">
        <f t="shared" si="2"/>
        <v>130.61000000000001</v>
      </c>
      <c r="O44" s="7">
        <f t="shared" si="11"/>
        <v>0</v>
      </c>
      <c r="P44" s="13">
        <f t="shared" si="6"/>
        <v>0</v>
      </c>
    </row>
    <row r="45" spans="1:17" x14ac:dyDescent="0.25">
      <c r="A45" s="23" t="s">
        <v>66</v>
      </c>
      <c r="B45" s="27">
        <f>VLOOKUP($B$5,GEOMETRIA,HLOOKUP($A45,CNR!$A$1:$AX$2,2,FALSE),FALSE)</f>
        <v>2</v>
      </c>
      <c r="D45" s="58" t="s">
        <v>114</v>
      </c>
      <c r="E45" s="2" t="str">
        <f>STIMA!E45</f>
        <v>B.05.030</v>
      </c>
      <c r="F45" s="3" t="str">
        <f t="shared" si="0"/>
        <v>ACCIAI E STRUTTURE IN ACCIAIO - IN BARRE TONDE B450C BARRE AD ADERENZA MIGLIORATA</v>
      </c>
      <c r="G45" s="2" t="str">
        <f>STIMA!G45</f>
        <v>CORPO</v>
      </c>
      <c r="H45" s="2" t="str">
        <f>STIMA!H45</f>
        <v>OPERE IN CLS (ESCLUSE FONDAZIONI INDIRETTE)</v>
      </c>
      <c r="I45" s="48" t="s">
        <v>85</v>
      </c>
      <c r="J45" s="50"/>
      <c r="K45" s="60">
        <f>IF(B12&gt;0,50,0)</f>
        <v>0</v>
      </c>
      <c r="L45" s="5">
        <f>L44*K45</f>
        <v>0</v>
      </c>
      <c r="M45" s="2" t="str">
        <f t="shared" si="1"/>
        <v>kG</v>
      </c>
      <c r="N45" s="6">
        <f t="shared" si="2"/>
        <v>1.26</v>
      </c>
      <c r="O45" s="7">
        <f t="shared" si="11"/>
        <v>0</v>
      </c>
      <c r="P45" s="13">
        <f t="shared" si="6"/>
        <v>0</v>
      </c>
    </row>
    <row r="46" spans="1:17" x14ac:dyDescent="0.25">
      <c r="A46" s="26" t="s">
        <v>65</v>
      </c>
      <c r="B46" s="27">
        <f>VLOOKUP($B$5,GEOMETRIA,HLOOKUP($A46,CNR!$A$1:$AX$2,2,FALSE),FALSE)</f>
        <v>4</v>
      </c>
      <c r="D46" s="58" t="s">
        <v>115</v>
      </c>
      <c r="E46" s="2" t="str">
        <f>STIMA!E46</f>
        <v>B.04.001</v>
      </c>
      <c r="F46" s="3" t="str">
        <f t="shared" si="0"/>
        <v>CASSEFORME PIANE ORIZZONTALI O VERTICALI PER CONGLOMERATI CEMENTIZI</v>
      </c>
      <c r="G46" s="2" t="str">
        <f>STIMA!G46</f>
        <v>CORPO</v>
      </c>
      <c r="H46" s="2" t="str">
        <f>STIMA!H46</f>
        <v>OPERE IN CLS (ESCLUSE FONDAZIONI INDIRETTE)</v>
      </c>
      <c r="I46" s="4">
        <f>IF(B12&gt;0,$B$7,0)</f>
        <v>0</v>
      </c>
      <c r="J46" s="5">
        <f>IF(B12&gt;0,2*0.3,0)</f>
        <v>0</v>
      </c>
      <c r="K46" s="22"/>
      <c r="L46" s="5">
        <f>I46*J46</f>
        <v>0</v>
      </c>
      <c r="M46" s="2" t="str">
        <f t="shared" si="1"/>
        <v>MQ</v>
      </c>
      <c r="N46" s="6">
        <f t="shared" si="2"/>
        <v>28.88</v>
      </c>
      <c r="O46" s="7">
        <f t="shared" si="11"/>
        <v>0</v>
      </c>
      <c r="P46" s="13">
        <f t="shared" si="6"/>
        <v>0</v>
      </c>
    </row>
    <row r="47" spans="1:17" x14ac:dyDescent="0.25">
      <c r="A47" s="1" t="s">
        <v>124</v>
      </c>
      <c r="B47" s="27">
        <f>VLOOKUP($B$5,GEOMETRIA,HLOOKUP($A47,CNR!$A$1:$AX$2,2,FALSE),FALSE)</f>
        <v>0</v>
      </c>
      <c r="D47" s="2" t="s">
        <v>70</v>
      </c>
      <c r="E47" s="2"/>
      <c r="F47" s="3" t="str">
        <f t="shared" si="0"/>
        <v/>
      </c>
      <c r="G47" s="2"/>
      <c r="H47" s="2"/>
      <c r="I47" s="4">
        <f>IF(B35=1,$B$7,0)</f>
        <v>1</v>
      </c>
      <c r="J47" s="5">
        <f>IF(B3&gt;0,(2*B10+B6+2*B12+B15+((B3+B11)*B16)*2+(IF(B3&gt;B19,2*B18,0))+2*B20+6*B21+2*B22+B9),B6+2*B10+2*B12+B15+(K15+K16)*2*B17+IF(B29-B3&gt;B19,2*B18,0)+2*B20+6*B21+2*B22+B9)</f>
        <v>70.8</v>
      </c>
      <c r="K47" s="12"/>
      <c r="L47" s="5">
        <f>I47*J47</f>
        <v>70.8</v>
      </c>
      <c r="M47" s="2" t="s">
        <v>35</v>
      </c>
      <c r="N47" s="6">
        <v>15</v>
      </c>
      <c r="O47" s="7">
        <f t="shared" si="11"/>
        <v>1062</v>
      </c>
      <c r="P47" s="13">
        <f t="shared" si="6"/>
        <v>9.9541132020327369E-2</v>
      </c>
    </row>
    <row r="48" spans="1:17" x14ac:dyDescent="0.25">
      <c r="A48" s="1" t="s">
        <v>150</v>
      </c>
      <c r="B48" s="27">
        <f>VLOOKUP($B$5,GEOMETRIA,HLOOKUP($A48,CNR!$A$1:$AX$2,2,FALSE),FALSE)</f>
        <v>0</v>
      </c>
      <c r="D48" s="58" t="s">
        <v>126</v>
      </c>
      <c r="E48" s="2" t="str">
        <f>STIMA!E48</f>
        <v>G.02.025.b</v>
      </c>
      <c r="F48" s="3" t="str">
        <f>IF(E48="","",VLOOKUP(E48,EPU,2,FALSE))</f>
        <v>- Laterale</v>
      </c>
      <c r="G48" s="2" t="str">
        <f>STIMA!G48</f>
        <v>CORPO</v>
      </c>
      <c r="H48" s="2" t="str">
        <f>STIMA!H48</f>
        <v xml:space="preserve">BARRIERE DI SICUREZZA </v>
      </c>
      <c r="I48" s="4">
        <f>IF(B49&gt;0,$B$7,0)</f>
        <v>0</v>
      </c>
      <c r="J48" s="5">
        <f>B47</f>
        <v>0</v>
      </c>
      <c r="K48" s="60"/>
      <c r="L48" s="5">
        <f>I48*J48</f>
        <v>0</v>
      </c>
      <c r="M48" s="2" t="str">
        <f>IF(E48="","",VLOOKUP(E48,EPU,3,FALSE))</f>
        <v>ML</v>
      </c>
      <c r="N48" s="6">
        <f>IF(E48="","",VLOOKUP(E48,EPU,4,FALSE))</f>
        <v>10.14</v>
      </c>
      <c r="O48" s="7">
        <f>L48*N48</f>
        <v>0</v>
      </c>
      <c r="P48" s="13">
        <f t="shared" si="6"/>
        <v>0</v>
      </c>
    </row>
    <row r="49" spans="1:16" x14ac:dyDescent="0.25">
      <c r="A49" s="1" t="s">
        <v>126</v>
      </c>
      <c r="B49" s="27">
        <f>VLOOKUP($B$5,GEOMETRIA,HLOOKUP($A49,CNR!$A$1:$AX$2,2,FALSE),FALSE)</f>
        <v>0</v>
      </c>
      <c r="D49" s="58" t="s">
        <v>125</v>
      </c>
      <c r="E49" s="2" t="str">
        <f>STIMA!E49</f>
        <v>A.02.001.e</v>
      </c>
      <c r="F49" s="3" t="str">
        <f>IF(E49="","",VLOOKUP(E49,EPU,2,FALSE))</f>
        <v>- Scarpate per ammorsamento nuovi rilevati</v>
      </c>
      <c r="G49" s="2" t="str">
        <f>STIMA!G49</f>
        <v>MISURA</v>
      </c>
      <c r="H49" s="2" t="str">
        <f>STIMA!H49</f>
        <v>BONIFICHE</v>
      </c>
      <c r="I49" s="4">
        <f>IF(B47&gt;0,$B$7,0)</f>
        <v>0</v>
      </c>
      <c r="J49" s="5">
        <f>IF(B47&gt;0,ABS(B3)/COS(ATAN(B16))*B47,0)</f>
        <v>0</v>
      </c>
      <c r="K49" s="60"/>
      <c r="L49" s="5">
        <f>I49*J49</f>
        <v>0</v>
      </c>
      <c r="M49" s="2" t="str">
        <f>IF(E49="","",VLOOKUP(E49,EPU,3,FALSE))</f>
        <v>MQ</v>
      </c>
      <c r="N49" s="6">
        <f>IF(E49="","",VLOOKUP(E49,EPU,4,FALSE))</f>
        <v>12.87</v>
      </c>
      <c r="O49" s="7">
        <f>L49*N49</f>
        <v>0</v>
      </c>
      <c r="P49" s="13">
        <f t="shared" si="6"/>
        <v>0</v>
      </c>
    </row>
    <row r="50" spans="1:16" x14ac:dyDescent="0.25">
      <c r="D50" s="58" t="s">
        <v>151</v>
      </c>
      <c r="E50" s="2" t="str">
        <f>STIMA!E50</f>
        <v>D.01.060</v>
      </c>
      <c r="F50" s="3" t="str">
        <f>IF(E50="","",VLOOKUP(E50,EPU,2,FALSE))</f>
        <v>TAGLIO DELLA PAVIMENTAZIONE IN CONGLOMERATO BITUMINOSO SU IMPALCATI</v>
      </c>
      <c r="G50" s="2" t="str">
        <f>STIMA!G50</f>
        <v>MISURA</v>
      </c>
      <c r="H50" s="2" t="str">
        <f>STIMA!H50</f>
        <v>DEMOLIZIONI</v>
      </c>
      <c r="I50" s="4">
        <f>IF(B47&gt;0,$B$7,0)</f>
        <v>0</v>
      </c>
      <c r="J50" s="5">
        <f>B47</f>
        <v>0</v>
      </c>
      <c r="K50" s="60"/>
      <c r="L50" s="5">
        <f>I50*J50</f>
        <v>0</v>
      </c>
      <c r="M50" s="2" t="str">
        <f>IF(E50="","",VLOOKUP(E50,EPU,3,FALSE))</f>
        <v>ML</v>
      </c>
      <c r="N50" s="6">
        <f>IF(E50="","",VLOOKUP(E50,EPU,4,FALSE))</f>
        <v>1.63</v>
      </c>
      <c r="O50" s="7">
        <f>L50*N50</f>
        <v>0</v>
      </c>
      <c r="P50" s="13">
        <f t="shared" si="6"/>
        <v>0</v>
      </c>
    </row>
    <row r="51" spans="1:16" x14ac:dyDescent="0.25">
      <c r="D51" s="58" t="s">
        <v>152</v>
      </c>
      <c r="E51" s="2" t="str">
        <f>STIMA!E51</f>
        <v>D.01.065</v>
      </c>
      <c r="F51" s="3" t="str">
        <f>IF(E51="","",VLOOKUP(E51,EPU,2,FALSE))</f>
        <v>SCARIFICA E/O DEMOLIZIONE PAVIMENTAZIONE SU IMPALCATI DI OPERE D'ARTE</v>
      </c>
      <c r="G51" s="2" t="str">
        <f>STIMA!G51</f>
        <v>MISURA</v>
      </c>
      <c r="H51" s="2" t="str">
        <f>STIMA!H51</f>
        <v>DEMOLIZIONI</v>
      </c>
      <c r="I51" s="4">
        <f>IF(B47&gt;0,$B$7,0)</f>
        <v>0</v>
      </c>
      <c r="J51" s="5">
        <f>B48*B47</f>
        <v>0</v>
      </c>
      <c r="K51" s="60">
        <f>B29*100</f>
        <v>67</v>
      </c>
      <c r="L51" s="5">
        <f>I51*J51*K51</f>
        <v>0</v>
      </c>
      <c r="M51" s="2" t="str">
        <f>IF(E51="","",VLOOKUP(E51,EPU,3,FALSE))</f>
        <v>MQxCM</v>
      </c>
      <c r="N51" s="6">
        <f>IF(E51="","",VLOOKUP(E51,EPU,4,FALSE))</f>
        <v>0.55000000000000004</v>
      </c>
      <c r="O51" s="7">
        <f>L51*N51</f>
        <v>0</v>
      </c>
      <c r="P51" s="13">
        <f t="shared" si="6"/>
        <v>0</v>
      </c>
    </row>
    <row r="52" spans="1:16" x14ac:dyDescent="0.25">
      <c r="D52" s="58" t="s">
        <v>153</v>
      </c>
      <c r="E52" s="2" t="str">
        <f>STIMA!E52</f>
        <v>D.01.052</v>
      </c>
      <c r="F52" s="3" t="str">
        <f>IF(E52="","",VLOOKUP(E52,EPU,2,FALSE))</f>
        <v>FRESATURA DI STRATI DI PAVIMENTAZIONE IN CONGLOMERATO BITUMINOSO</v>
      </c>
      <c r="G52" s="2" t="str">
        <f>STIMA!G52</f>
        <v>MISURA</v>
      </c>
      <c r="H52" s="2" t="str">
        <f>STIMA!H52</f>
        <v>DEMOLIZIONI</v>
      </c>
      <c r="I52" s="4">
        <f>IF(B47&gt;0,$B$7,0)</f>
        <v>0</v>
      </c>
      <c r="J52" s="5">
        <f>B48*B47</f>
        <v>0</v>
      </c>
      <c r="K52" s="60">
        <f>(MAX(B27:B28)+B26)*100</f>
        <v>10</v>
      </c>
      <c r="L52" s="5">
        <f>I52*J52*K52</f>
        <v>0</v>
      </c>
      <c r="M52" s="2" t="str">
        <f>IF(E52="","",VLOOKUP(E52,EPU,3,FALSE))</f>
        <v>MQxCM</v>
      </c>
      <c r="N52" s="6">
        <f>IF(E52="","",VLOOKUP(E52,EPU,4,FALSE))</f>
        <v>0.44</v>
      </c>
      <c r="O52" s="7">
        <f>L52*N52</f>
        <v>0</v>
      </c>
      <c r="P52" s="13">
        <f t="shared" si="6"/>
        <v>0</v>
      </c>
    </row>
    <row r="60" spans="1:16" ht="15.75" thickBot="1" x14ac:dyDescent="0.3"/>
    <row r="61" spans="1:16" ht="16.5" thickBot="1" x14ac:dyDescent="0.3">
      <c r="O61" s="61">
        <f>SUM(O2:O60)</f>
        <v>10668.956424798627</v>
      </c>
      <c r="P61" s="62">
        <f>SUM(P2:P48)</f>
        <v>0.99999999999999989</v>
      </c>
    </row>
    <row r="62" spans="1:16" x14ac:dyDescent="0.25">
      <c r="P62" s="62">
        <f>MAX(P2:P47)</f>
        <v>0.59441560712557917</v>
      </c>
    </row>
    <row r="63" spans="1:16" x14ac:dyDescent="0.25">
      <c r="P63" s="63">
        <v>0.2</v>
      </c>
    </row>
    <row r="64" spans="1:16" x14ac:dyDescent="0.25">
      <c r="P64" s="63">
        <v>0.05</v>
      </c>
    </row>
    <row r="65533" spans="7:7" x14ac:dyDescent="0.25">
      <c r="G65533" s="64"/>
    </row>
  </sheetData>
  <dataValidations count="4">
    <dataValidation type="list" allowBlank="1" showInputMessage="1" showErrorMessage="1" sqref="B5">
      <formula1>TIPO</formula1>
    </dataValidation>
    <dataValidation type="list" allowBlank="1" showInputMessage="1" showErrorMessage="1" sqref="G65533:G65536 G2:G52">
      <formula1>CM</formula1>
    </dataValidation>
    <dataValidation type="list" allowBlank="1" showInputMessage="1" showErrorMessage="1" sqref="E2:E52">
      <formula1>CODICE</formula1>
    </dataValidation>
    <dataValidation type="list" allowBlank="1" showInputMessage="1" showErrorMessage="1" sqref="H2:H52">
      <formula1>CAT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5533"/>
  <sheetViews>
    <sheetView zoomScale="90" zoomScaleNormal="90" workbookViewId="0">
      <pane ySplit="1" topLeftCell="A2" activePane="bottomLeft" state="frozen"/>
      <selection activeCell="G47" sqref="G47:H47"/>
      <selection pane="bottomLeft" activeCell="O34" sqref="O34:O35"/>
    </sheetView>
  </sheetViews>
  <sheetFormatPr defaultRowHeight="15" x14ac:dyDescent="0.25"/>
  <cols>
    <col min="1" max="1" width="23.5703125" style="1" customWidth="1"/>
    <col min="2" max="2" width="16.28515625" style="1" customWidth="1"/>
    <col min="3" max="3" width="3" style="1" customWidth="1"/>
    <col min="4" max="4" width="26" style="1" customWidth="1"/>
    <col min="5" max="5" width="12.140625" style="1" customWidth="1"/>
    <col min="6" max="7" width="2.5703125" style="1" customWidth="1"/>
    <col min="8" max="8" width="2" style="1" customWidth="1"/>
    <col min="9" max="9" width="6.7109375" style="1" customWidth="1"/>
    <col min="10" max="10" width="7.5703125" style="1" customWidth="1"/>
    <col min="11" max="11" width="6" style="1" customWidth="1"/>
    <col min="12" max="12" width="11" style="1" customWidth="1"/>
    <col min="13" max="13" width="9.140625" style="1" customWidth="1"/>
    <col min="14" max="14" width="10" style="1" customWidth="1"/>
    <col min="15" max="15" width="17.5703125" style="1" customWidth="1"/>
    <col min="16" max="16" width="9.140625" style="1" customWidth="1"/>
    <col min="17" max="17" width="6.28515625" style="1" customWidth="1"/>
    <col min="20" max="21" width="9.140625" style="1"/>
    <col min="22" max="22" width="13.7109375" style="1" customWidth="1"/>
    <col min="23" max="16384" width="9.140625" style="1"/>
  </cols>
  <sheetData>
    <row r="1" spans="1:29" ht="15.75" thickBot="1" x14ac:dyDescent="0.3">
      <c r="A1" s="73"/>
      <c r="B1" s="74"/>
      <c r="D1" s="70" t="s">
        <v>32</v>
      </c>
      <c r="E1" s="70" t="s">
        <v>0</v>
      </c>
      <c r="F1" s="70" t="s">
        <v>1</v>
      </c>
      <c r="G1" s="70" t="s">
        <v>6</v>
      </c>
      <c r="H1" s="70" t="s">
        <v>5</v>
      </c>
      <c r="I1" s="70" t="s">
        <v>2</v>
      </c>
      <c r="J1" s="70" t="s">
        <v>3</v>
      </c>
      <c r="K1" s="70" t="s">
        <v>4</v>
      </c>
      <c r="L1" s="70" t="s">
        <v>40</v>
      </c>
      <c r="M1" s="70" t="s">
        <v>41</v>
      </c>
      <c r="N1" s="70" t="s">
        <v>34</v>
      </c>
      <c r="O1" s="70" t="s">
        <v>42</v>
      </c>
      <c r="P1" s="71" t="s">
        <v>37</v>
      </c>
      <c r="Q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6.5" thickBot="1" x14ac:dyDescent="0.3">
      <c r="A2" s="75" t="s">
        <v>102</v>
      </c>
      <c r="B2" s="10">
        <f>O61</f>
        <v>11709.662702110736</v>
      </c>
      <c r="D2" s="2" t="s">
        <v>56</v>
      </c>
      <c r="E2" s="2" t="str">
        <f>STIMA!E2</f>
        <v>A.02.001.f</v>
      </c>
      <c r="F2" s="3" t="str">
        <f t="shared" ref="F2:F47" si="0">IF(E2="","",VLOOKUP(E2,EPU,2,FALSE))</f>
        <v>- Dei rilevati con materiale da cava A1/A3 - Profondità cm 30</v>
      </c>
      <c r="G2" s="2" t="str">
        <f>STIMA!G2</f>
        <v>CORPO</v>
      </c>
      <c r="H2" s="2" t="str">
        <f>STIMA!H2</f>
        <v xml:space="preserve">MOVIMENTI DI MATERIE </v>
      </c>
      <c r="I2" s="4">
        <f>$B$7</f>
        <v>1</v>
      </c>
      <c r="J2" s="5">
        <f>IF(B47&gt;0,B6,IF(B3&gt;0,(B6+2*B10+((B3+B11)*B16-B30/COS(ATAN(B16)))*2+(IF(B3&gt;B19,2*B18,0)))+B15+2*B12,0))</f>
        <v>60.218334617360803</v>
      </c>
      <c r="K2" s="22"/>
      <c r="L2" s="5">
        <f>I2*J2</f>
        <v>60.218334617360803</v>
      </c>
      <c r="M2" s="2" t="str">
        <f t="shared" ref="M2:M46" si="1">IF(E2="","",VLOOKUP(E2,EPU,3,FALSE))</f>
        <v>MQ</v>
      </c>
      <c r="N2" s="6">
        <f t="shared" ref="N2:N46" si="2">IF(E2="","",VLOOKUP(E2,EPU,4,FALSE))</f>
        <v>5.82</v>
      </c>
      <c r="O2" s="7">
        <f t="shared" ref="O2:O9" si="3">L2*N2</f>
        <v>350.47070747303991</v>
      </c>
      <c r="P2" s="8">
        <f t="shared" ref="P2:P9" si="4">O2/$O$61</f>
        <v>2.9930042938800062E-2</v>
      </c>
    </row>
    <row r="3" spans="1:29" ht="15.75" thickBot="1" x14ac:dyDescent="0.3">
      <c r="A3" s="75" t="s">
        <v>110</v>
      </c>
      <c r="B3" s="14">
        <f>STIMA!V4</f>
        <v>11</v>
      </c>
      <c r="D3" s="2" t="s">
        <v>74</v>
      </c>
      <c r="E3" s="2" t="str">
        <f>STIMA!E3</f>
        <v>A.02.020.b</v>
      </c>
      <c r="F3" s="3" t="str">
        <f t="shared" si="0"/>
        <v>- Con uso di calce</v>
      </c>
      <c r="G3" s="2" t="str">
        <f>STIMA!G3</f>
        <v>CORPO</v>
      </c>
      <c r="H3" s="2" t="str">
        <f>STIMA!H3</f>
        <v xml:space="preserve">MOVIMENTI DI MATERIE </v>
      </c>
      <c r="I3" s="4">
        <f>IF(B34=1,$B$7,0)</f>
        <v>1</v>
      </c>
      <c r="J3" s="5">
        <f>IF(B47&gt;0,B6,IF(B3&gt;0,(B6+2*B10+((B3+B11)*B16-B30/COS(ATAN(B16)))*2+(IF(B3&gt;B19,2*B18,0)))+B15+B12,B6+2*B10+2*B12+B15))</f>
        <v>60.218334617360803</v>
      </c>
      <c r="K3" s="60">
        <v>0.3</v>
      </c>
      <c r="L3" s="5">
        <f>I3*J3*K3</f>
        <v>18.065500385208239</v>
      </c>
      <c r="M3" s="2" t="str">
        <f t="shared" si="1"/>
        <v>MC</v>
      </c>
      <c r="N3" s="6">
        <f t="shared" si="2"/>
        <v>5.9</v>
      </c>
      <c r="O3" s="7">
        <f t="shared" si="3"/>
        <v>106.58645227272862</v>
      </c>
      <c r="P3" s="13">
        <f t="shared" si="4"/>
        <v>9.1024357391196065E-3</v>
      </c>
    </row>
    <row r="4" spans="1:29" ht="15.75" thickBot="1" x14ac:dyDescent="0.3">
      <c r="A4" s="75" t="s">
        <v>109</v>
      </c>
      <c r="B4" s="14">
        <v>1</v>
      </c>
      <c r="D4" s="2" t="s">
        <v>71</v>
      </c>
      <c r="E4" s="2" t="str">
        <f>STIMA!E4</f>
        <v>A.01.001</v>
      </c>
      <c r="F4" s="3" t="str">
        <f t="shared" si="0"/>
        <v>SCAVO DI SBANCAMENTO IN MATERIE DI QUALSIASI NATURA</v>
      </c>
      <c r="G4" s="2" t="str">
        <f>STIMA!G4</f>
        <v>MISURA</v>
      </c>
      <c r="H4" s="2" t="str">
        <f>STIMA!H4</f>
        <v>BONIFICHE</v>
      </c>
      <c r="I4" s="4">
        <f>$B$7</f>
        <v>1</v>
      </c>
      <c r="J4" s="5">
        <f>J3</f>
        <v>60.218334617360803</v>
      </c>
      <c r="K4" s="5">
        <f>B32</f>
        <v>0.5</v>
      </c>
      <c r="L4" s="5">
        <f>I4*J4*K4</f>
        <v>30.109167308680401</v>
      </c>
      <c r="M4" s="2" t="str">
        <f t="shared" si="1"/>
        <v>MC</v>
      </c>
      <c r="N4" s="6">
        <f t="shared" si="2"/>
        <v>3.65</v>
      </c>
      <c r="O4" s="7">
        <f t="shared" si="3"/>
        <v>109.89846067668346</v>
      </c>
      <c r="P4" s="13">
        <f t="shared" si="4"/>
        <v>9.3852797875103276E-3</v>
      </c>
    </row>
    <row r="5" spans="1:29" ht="15.75" thickBot="1" x14ac:dyDescent="0.3">
      <c r="A5" s="17" t="s">
        <v>90</v>
      </c>
      <c r="B5" s="18" t="str">
        <f>STIMA!$B$5</f>
        <v>B.1</v>
      </c>
      <c r="D5" s="2" t="s">
        <v>72</v>
      </c>
      <c r="E5" s="2" t="str">
        <f>STIMA!E5</f>
        <v>A.02.003</v>
      </c>
      <c r="F5" s="3" t="str">
        <f t="shared" si="0"/>
        <v>FORNITURA MATERIALI PER RILEVATI DA CAVE CON DISTANZA &lt; 5 KM</v>
      </c>
      <c r="G5" s="2" t="str">
        <f>STIMA!G5</f>
        <v>MISURA</v>
      </c>
      <c r="H5" s="2" t="str">
        <f>STIMA!H5</f>
        <v>BONIFICHE</v>
      </c>
      <c r="I5" s="4">
        <f>$B$7</f>
        <v>1</v>
      </c>
      <c r="J5" s="5">
        <f>J4</f>
        <v>60.218334617360803</v>
      </c>
      <c r="K5" s="5">
        <f>K4</f>
        <v>0.5</v>
      </c>
      <c r="L5" s="5">
        <f>I5*J5*K5</f>
        <v>30.109167308680401</v>
      </c>
      <c r="M5" s="2" t="str">
        <f t="shared" si="1"/>
        <v>MC</v>
      </c>
      <c r="N5" s="6">
        <f t="shared" si="2"/>
        <v>15.83</v>
      </c>
      <c r="O5" s="7">
        <f t="shared" si="3"/>
        <v>476.62811849641076</v>
      </c>
      <c r="P5" s="13">
        <f t="shared" si="4"/>
        <v>4.0703829872955753E-2</v>
      </c>
    </row>
    <row r="6" spans="1:29" ht="15.75" thickBot="1" x14ac:dyDescent="0.3">
      <c r="A6" s="75" t="s">
        <v>97</v>
      </c>
      <c r="B6" s="19">
        <f>VLOOKUP($B$5,GEOMETRIA,HLOOKUP($A6,CNR!$A$1:$AX$2,2,FALSE),FALSE)</f>
        <v>19.5</v>
      </c>
      <c r="D6" s="2" t="s">
        <v>73</v>
      </c>
      <c r="E6" s="2" t="str">
        <f>STIMA!E6</f>
        <v>A.02.007.a</v>
      </c>
      <c r="F6" s="3" t="str">
        <f t="shared" si="0"/>
        <v>- Appartenenti ai gruppi A1, A2-4, A2-5, A3</v>
      </c>
      <c r="G6" s="2" t="str">
        <f>STIMA!G6</f>
        <v>MISURA</v>
      </c>
      <c r="H6" s="2" t="str">
        <f>STIMA!H6</f>
        <v>BONIFICHE</v>
      </c>
      <c r="I6" s="4">
        <f>$B$7</f>
        <v>1</v>
      </c>
      <c r="J6" s="5">
        <f>J5</f>
        <v>60.218334617360803</v>
      </c>
      <c r="K6" s="5">
        <f>K5</f>
        <v>0.5</v>
      </c>
      <c r="L6" s="5">
        <f>I6*J6*K6</f>
        <v>30.109167308680401</v>
      </c>
      <c r="M6" s="2" t="str">
        <f t="shared" si="1"/>
        <v>MC</v>
      </c>
      <c r="N6" s="6">
        <f t="shared" si="2"/>
        <v>1.7</v>
      </c>
      <c r="O6" s="7">
        <f t="shared" si="3"/>
        <v>51.185584424756684</v>
      </c>
      <c r="P6" s="13">
        <f t="shared" si="4"/>
        <v>4.3712262024020706E-3</v>
      </c>
    </row>
    <row r="7" spans="1:29" ht="15.75" thickBot="1" x14ac:dyDescent="0.3">
      <c r="A7" s="75" t="s">
        <v>116</v>
      </c>
      <c r="B7" s="21">
        <f>IF(B13=0,B4,(B13/2-B6/2)*6.28+B14*B13/2*0.75)</f>
        <v>1</v>
      </c>
      <c r="D7" s="2" t="s">
        <v>79</v>
      </c>
      <c r="E7" s="2" t="str">
        <f>STIMA!E7</f>
        <v>A.02.002.a</v>
      </c>
      <c r="F7" s="3" t="str">
        <f t="shared" si="0"/>
        <v>- Su terreni appartenenti ai gruppi A.1, A.2-4, A.2-5, A.3</v>
      </c>
      <c r="G7" s="2" t="str">
        <f>STIMA!G7</f>
        <v>CORPO</v>
      </c>
      <c r="H7" s="2" t="str">
        <f>STIMA!H7</f>
        <v xml:space="preserve">MOVIMENTI DI MATERIE </v>
      </c>
      <c r="I7" s="4">
        <f>$B$7</f>
        <v>1</v>
      </c>
      <c r="J7" s="5">
        <f>J2</f>
        <v>60.218334617360803</v>
      </c>
      <c r="K7" s="20"/>
      <c r="L7" s="5">
        <f>I7*J7</f>
        <v>60.218334617360803</v>
      </c>
      <c r="M7" s="2" t="str">
        <f t="shared" si="1"/>
        <v>MQ</v>
      </c>
      <c r="N7" s="6">
        <f t="shared" si="2"/>
        <v>0.43</v>
      </c>
      <c r="O7" s="7">
        <f t="shared" si="3"/>
        <v>25.893883885465144</v>
      </c>
      <c r="P7" s="13">
        <f t="shared" si="4"/>
        <v>2.2113261965092828E-3</v>
      </c>
    </row>
    <row r="8" spans="1:29" x14ac:dyDescent="0.25">
      <c r="A8" s="23" t="s">
        <v>96</v>
      </c>
      <c r="B8" s="24">
        <f>VLOOKUP($B$5,GEOMETRIA,HLOOKUP($A8,CNR!$A$1:$AX$2,2,FALSE),FALSE)</f>
        <v>2</v>
      </c>
      <c r="D8" s="2" t="s">
        <v>78</v>
      </c>
      <c r="E8" s="2" t="str">
        <f>STIMA!E8</f>
        <v>A.02.002.b</v>
      </c>
      <c r="F8" s="3" t="str">
        <f t="shared" si="0"/>
        <v>- Su terreni appartenenti ai gruppi A.4, A.2-6, A.2-7, A.5</v>
      </c>
      <c r="G8" s="2" t="str">
        <f>STIMA!G8</f>
        <v>CORPO</v>
      </c>
      <c r="H8" s="2" t="str">
        <f>STIMA!H8</f>
        <v xml:space="preserve">MOVIMENTI DI MATERIE </v>
      </c>
      <c r="I8" s="4">
        <f>$B$7</f>
        <v>1</v>
      </c>
      <c r="J8" s="5">
        <f>IF(B47&gt;0,B6,IF(B3&gt;0,0,B6+2*B10+2*B12+B15))</f>
        <v>0</v>
      </c>
      <c r="K8" s="22"/>
      <c r="L8" s="5">
        <f>I8*J8</f>
        <v>0</v>
      </c>
      <c r="M8" s="2" t="str">
        <f t="shared" si="1"/>
        <v>MQ</v>
      </c>
      <c r="N8" s="6">
        <f t="shared" si="2"/>
        <v>0.87</v>
      </c>
      <c r="O8" s="7">
        <f t="shared" si="3"/>
        <v>0</v>
      </c>
      <c r="P8" s="13">
        <f t="shared" si="4"/>
        <v>0</v>
      </c>
    </row>
    <row r="9" spans="1:29" x14ac:dyDescent="0.25">
      <c r="A9" s="26" t="s">
        <v>89</v>
      </c>
      <c r="B9" s="27">
        <f>VLOOKUP($B$5,GEOMETRIA,HLOOKUP($A9,CNR!$A$1:$AX$2,2,FALSE),FALSE)</f>
        <v>2.5</v>
      </c>
      <c r="D9" s="2" t="s">
        <v>58</v>
      </c>
      <c r="E9" s="2" t="str">
        <f>STIMA!E9</f>
        <v>E.01.031.b</v>
      </c>
      <c r="F9" s="3" t="str">
        <f t="shared" si="0"/>
        <v>- Resistenza a trazione(*) UNI EN ISO 10319 (kN/m)&gt;35 (kN/m)</v>
      </c>
      <c r="G9" s="2" t="str">
        <f>STIMA!G9</f>
        <v>CORPO</v>
      </c>
      <c r="H9" s="2" t="str">
        <f>STIMA!H9</f>
        <v xml:space="preserve">MOVIMENTI DI MATERIE </v>
      </c>
      <c r="I9" s="4">
        <f>IF(B33=1,$B$7,0)</f>
        <v>1</v>
      </c>
      <c r="J9" s="25">
        <f>IF(B3&gt;0,(B6+2*B10+((B3+B11)*B16-B30/COS(ATAN(B16)))*2+(IF(B3&gt;B19,2*B18,0))+2*(B31+B32+0.5))+2*B12+B15,B6+2*B10+2*B12+B15+2*(B31+B32+0.5))</f>
        <v>62.818334617360804</v>
      </c>
      <c r="K9" s="12"/>
      <c r="L9" s="5">
        <f>I9*J9</f>
        <v>62.818334617360804</v>
      </c>
      <c r="M9" s="2" t="str">
        <f t="shared" si="1"/>
        <v>MQ</v>
      </c>
      <c r="N9" s="6">
        <f t="shared" si="2"/>
        <v>1.63</v>
      </c>
      <c r="O9" s="7">
        <f t="shared" si="3"/>
        <v>102.3938854262981</v>
      </c>
      <c r="P9" s="13">
        <f t="shared" si="4"/>
        <v>8.7443923903837983E-3</v>
      </c>
    </row>
    <row r="10" spans="1:29" x14ac:dyDescent="0.25">
      <c r="A10" s="15" t="s">
        <v>44</v>
      </c>
      <c r="B10" s="27">
        <f>VLOOKUP($B$5,GEOMETRIA,HLOOKUP($A10,CNR!$A$1:$AX$2,2,FALSE),FALSE)</f>
        <v>1.25</v>
      </c>
      <c r="D10" s="2" t="s">
        <v>68</v>
      </c>
      <c r="E10" s="2"/>
      <c r="F10" s="29" t="str">
        <f t="shared" si="0"/>
        <v/>
      </c>
      <c r="G10" s="2"/>
      <c r="H10" s="2"/>
      <c r="I10" s="4">
        <f>$B$7</f>
        <v>1</v>
      </c>
      <c r="J10" s="5">
        <f>IF(B47&gt;0,B6+B10,IF(B3&gt;0,(B6+2*B10+2*B12+B15+B9+((B29+B11+(B3-B29-(IF((B3-B29)&gt;B19,B19,0)))/2)*B16-B30/COS(ATAN(B16)))*2),0))</f>
        <v>33.723334617360806</v>
      </c>
      <c r="K10" s="5">
        <f>IF(B3&gt;0,(IF(B3-B29&gt;B19,B3-B29-B19,B3-B29)),0)</f>
        <v>5.33</v>
      </c>
      <c r="L10" s="5">
        <f>I10*J10*K10</f>
        <v>179.74537351053308</v>
      </c>
      <c r="M10" s="28" t="str">
        <f t="shared" si="1"/>
        <v/>
      </c>
      <c r="N10" s="32" t="str">
        <f t="shared" si="2"/>
        <v/>
      </c>
      <c r="O10" s="33"/>
      <c r="P10" s="34"/>
    </row>
    <row r="11" spans="1:29" x14ac:dyDescent="0.25">
      <c r="A11" s="15" t="s">
        <v>81</v>
      </c>
      <c r="B11" s="27">
        <f>VLOOKUP($B$5,GEOMETRIA,HLOOKUP($A11,CNR!$A$1:$AX$2,2,FALSE),FALSE)</f>
        <v>0.1</v>
      </c>
      <c r="D11" s="2" t="s">
        <v>68</v>
      </c>
      <c r="E11" s="2"/>
      <c r="F11" s="36" t="str">
        <f>IF(E11="","",VLOOKUP(E11,EPU,2,FALSE))</f>
        <v/>
      </c>
      <c r="G11" s="2"/>
      <c r="H11" s="2"/>
      <c r="I11" s="4">
        <f>$B$7</f>
        <v>1</v>
      </c>
      <c r="J11" s="25">
        <f>IF(B47&gt;0,B6+B10+B18,IF(B3-B29&gt;B19,(B6+2*B10+2*B12+B15+B9+2*B18+((B3+B11-B19/2)*B16-B30/COS(ATAN(B16)))*2),0))</f>
        <v>55.218334617360796</v>
      </c>
      <c r="K11" s="5">
        <f>IF(B3-B29&gt;B19,B19,0)</f>
        <v>5</v>
      </c>
      <c r="L11" s="5">
        <f>I11*J11*K11</f>
        <v>276.09167308680401</v>
      </c>
      <c r="M11" s="35" t="str">
        <f>IF(E11="","",VLOOKUP(E11,EPU,3,FALSE))</f>
        <v/>
      </c>
      <c r="N11" s="39" t="str">
        <f>IF(E11="","",VLOOKUP(E11,EPU,4,FALSE))</f>
        <v/>
      </c>
      <c r="O11" s="40"/>
      <c r="P11" s="41"/>
    </row>
    <row r="12" spans="1:29" x14ac:dyDescent="0.25">
      <c r="A12" s="26" t="s">
        <v>94</v>
      </c>
      <c r="B12" s="27">
        <f>VLOOKUP($B$5,GEOMETRIA,HLOOKUP($A12,CNR!$A$1:$AX$2,2,FALSE),FALSE)</f>
        <v>0</v>
      </c>
      <c r="D12" s="2" t="s">
        <v>68</v>
      </c>
      <c r="E12" s="2" t="str">
        <f>STIMA!E12</f>
        <v>A.02.003</v>
      </c>
      <c r="F12" s="3" t="str">
        <f>IF(E12="","",VLOOKUP(E12,EPU,2,FALSE))</f>
        <v>FORNITURA MATERIALI PER RILEVATI DA CAVE CON DISTANZA &lt; 5 KM</v>
      </c>
      <c r="G12" s="2" t="str">
        <f>STIMA!G12</f>
        <v>CORPO</v>
      </c>
      <c r="H12" s="2" t="str">
        <f>STIMA!H12</f>
        <v xml:space="preserve">MOVIMENTI DI MATERIE </v>
      </c>
      <c r="I12" s="42" t="s">
        <v>85</v>
      </c>
      <c r="J12" s="43"/>
      <c r="K12" s="44"/>
      <c r="L12" s="5">
        <f>L10+L11</f>
        <v>455.83704659733712</v>
      </c>
      <c r="M12" s="2" t="str">
        <f>IF(E12="","",VLOOKUP(E12,EPU,3,FALSE))</f>
        <v>MC</v>
      </c>
      <c r="N12" s="6">
        <f>IF(E12="","",VLOOKUP(E12,EPU,4,FALSE))</f>
        <v>15.83</v>
      </c>
      <c r="O12" s="7">
        <f>L12*N12</f>
        <v>7215.9004476358468</v>
      </c>
      <c r="P12" s="13">
        <f>O12/$O$61</f>
        <v>0.61623469703658829</v>
      </c>
    </row>
    <row r="13" spans="1:29" x14ac:dyDescent="0.25">
      <c r="A13" s="23" t="s">
        <v>104</v>
      </c>
      <c r="B13" s="27">
        <f>VLOOKUP($B$5,GEOMETRIA,HLOOKUP($A13,CNR!$A$1:$AX$2,2,FALSE),FALSE)</f>
        <v>0</v>
      </c>
      <c r="D13" s="2" t="s">
        <v>67</v>
      </c>
      <c r="E13" s="2" t="str">
        <f>STIMA!E13</f>
        <v>A.02.007.d</v>
      </c>
      <c r="F13" s="3" t="str">
        <f t="shared" si="0"/>
        <v>- Compresa configurazione delle scarpate e profilatura dei cigli</v>
      </c>
      <c r="G13" s="2" t="str">
        <f>STIMA!G13</f>
        <v>CORPO</v>
      </c>
      <c r="H13" s="2" t="str">
        <f>STIMA!H13</f>
        <v xml:space="preserve">MOVIMENTI DI MATERIE </v>
      </c>
      <c r="I13" s="45" t="s">
        <v>85</v>
      </c>
      <c r="J13" s="46"/>
      <c r="K13" s="47"/>
      <c r="L13" s="5">
        <f>L12</f>
        <v>455.83704659733712</v>
      </c>
      <c r="M13" s="2" t="str">
        <f t="shared" si="1"/>
        <v>MC</v>
      </c>
      <c r="N13" s="6">
        <f t="shared" si="2"/>
        <v>0.87</v>
      </c>
      <c r="O13" s="7">
        <f>L13*N13</f>
        <v>396.57823053968332</v>
      </c>
      <c r="P13" s="13">
        <f>O13/$O$61</f>
        <v>3.3867604954000742E-2</v>
      </c>
    </row>
    <row r="14" spans="1:29" x14ac:dyDescent="0.25">
      <c r="A14" s="23" t="s">
        <v>105</v>
      </c>
      <c r="B14" s="27">
        <f>VLOOKUP($B$5,GEOMETRIA,HLOOKUP($A14,CNR!$A$1:$AX$2,2,FALSE),FALSE)</f>
        <v>0</v>
      </c>
      <c r="D14" s="2" t="s">
        <v>60</v>
      </c>
      <c r="E14" s="2" t="str">
        <f>STIMA!E14</f>
        <v>A.01.004</v>
      </c>
      <c r="F14" s="3" t="str">
        <f>IF(E14="","",VLOOKUP(E14,EPU,2,FALSE))</f>
        <v>SCAVO A SEZIONE RISTRETTA PER TRINCEE E BONIFICHE</v>
      </c>
      <c r="G14" s="2" t="str">
        <f>STIMA!G14</f>
        <v>CORPO</v>
      </c>
      <c r="H14" s="2" t="str">
        <f>STIMA!H14</f>
        <v xml:space="preserve">MOVIMENTI DI MATERIE </v>
      </c>
      <c r="I14" s="4">
        <f>$B$7</f>
        <v>1</v>
      </c>
      <c r="J14" s="5">
        <f>2*(B21+B21)</f>
        <v>4</v>
      </c>
      <c r="K14" s="5">
        <f>B21</f>
        <v>1</v>
      </c>
      <c r="L14" s="5">
        <f>I14*J14*K14</f>
        <v>4</v>
      </c>
      <c r="M14" s="2" t="str">
        <f>IF(E14="","",VLOOKUP(E14,EPU,3,FALSE))</f>
        <v>MC</v>
      </c>
      <c r="N14" s="6">
        <f>IF(E14="","",VLOOKUP(E14,EPU,4,FALSE))</f>
        <v>11.13</v>
      </c>
      <c r="O14" s="7">
        <f>L14*N14</f>
        <v>44.52</v>
      </c>
      <c r="P14" s="13">
        <f>O14/$O$61</f>
        <v>3.8019882495825444E-3</v>
      </c>
    </row>
    <row r="15" spans="1:29" x14ac:dyDescent="0.25">
      <c r="A15" s="26" t="s">
        <v>95</v>
      </c>
      <c r="B15" s="27">
        <f>VLOOKUP($B$5,GEOMETRIA,HLOOKUP($A15,CNR!$A$1:$AX$2,2,FALSE),FALSE)</f>
        <v>0</v>
      </c>
      <c r="D15" s="2" t="s">
        <v>64</v>
      </c>
      <c r="E15" s="2"/>
      <c r="F15" s="29"/>
      <c r="G15" s="2"/>
      <c r="H15" s="2"/>
      <c r="I15" s="4">
        <f>$B$7</f>
        <v>1</v>
      </c>
      <c r="J15" s="5">
        <f>IF(B47&gt;0,B6+B10,IF(B3+B29&lt;0,(B6+2*B10+2*B12+B15+B9+K15*B17),0))</f>
        <v>0</v>
      </c>
      <c r="K15" s="5">
        <f>IF(B3&lt;0,(IF(B29-B3&gt;B19,-B3+B29-B19,-B3+B29)),0)</f>
        <v>0</v>
      </c>
      <c r="L15" s="5">
        <f>I15*J15*K15</f>
        <v>0</v>
      </c>
      <c r="M15" s="28" t="str">
        <f>IF(E15="","",VLOOKUP(E15,EPU,3,FALSE))</f>
        <v/>
      </c>
      <c r="N15" s="32" t="str">
        <f>IF(E15="","",VLOOKUP(E15,EPU,4,FALSE))</f>
        <v/>
      </c>
      <c r="O15" s="33"/>
      <c r="P15" s="34"/>
    </row>
    <row r="16" spans="1:29" x14ac:dyDescent="0.25">
      <c r="A16" s="15" t="s">
        <v>45</v>
      </c>
      <c r="B16" s="27">
        <f>VLOOKUP($B$5,GEOMETRIA,HLOOKUP($A16,CNR!$A$1:$AX$2,2,FALSE),FALSE)</f>
        <v>1.5</v>
      </c>
      <c r="D16" s="2" t="s">
        <v>64</v>
      </c>
      <c r="E16" s="2"/>
      <c r="F16" s="36"/>
      <c r="G16" s="2"/>
      <c r="H16" s="2"/>
      <c r="I16" s="4">
        <f>$B$7</f>
        <v>1</v>
      </c>
      <c r="J16" s="5">
        <f>IF(B47&gt;0,B6+B10+B18,IF(K16&gt;0,(B6+2*B10+2*B12+B15+B9+2*K15*B17+K16*B17)+2*B18,0))</f>
        <v>0</v>
      </c>
      <c r="K16" s="5">
        <f>IF(B3&lt;0,(IF(B29-B3&gt;B19,B19,0)),0)</f>
        <v>0</v>
      </c>
      <c r="L16" s="5">
        <f>I16*J16*K16</f>
        <v>0</v>
      </c>
      <c r="M16" s="35" t="str">
        <f>IF(E16="","",VLOOKUP(E16,EPU,3,FALSE))</f>
        <v/>
      </c>
      <c r="N16" s="39" t="str">
        <f>IF(E16="","",VLOOKUP(E16,EPU,4,FALSE))</f>
        <v/>
      </c>
      <c r="O16" s="40"/>
      <c r="P16" s="41"/>
    </row>
    <row r="17" spans="1:16" x14ac:dyDescent="0.25">
      <c r="A17" s="15" t="s">
        <v>46</v>
      </c>
      <c r="B17" s="27">
        <f>VLOOKUP($B$5,GEOMETRIA,HLOOKUP($A17,CNR!$A$1:$AX$2,2,FALSE),FALSE)</f>
        <v>1</v>
      </c>
      <c r="D17" s="2" t="s">
        <v>64</v>
      </c>
      <c r="E17" s="2" t="str">
        <f>STIMA!E17</f>
        <v>A.01.001</v>
      </c>
      <c r="F17" s="3" t="str">
        <f>IF(E17="","",VLOOKUP(E17,EPU,2,FALSE))</f>
        <v>SCAVO DI SBANCAMENTO IN MATERIE DI QUALSIASI NATURA</v>
      </c>
      <c r="G17" s="2" t="str">
        <f>STIMA!G17</f>
        <v>CORPO</v>
      </c>
      <c r="H17" s="2" t="str">
        <f>STIMA!H17</f>
        <v xml:space="preserve">MOVIMENTI DI MATERIE </v>
      </c>
      <c r="I17" s="48" t="s">
        <v>85</v>
      </c>
      <c r="J17" s="49"/>
      <c r="K17" s="50"/>
      <c r="L17" s="5">
        <f>L15+L16</f>
        <v>0</v>
      </c>
      <c r="M17" s="2" t="str">
        <f>IF(E17="","",VLOOKUP(E17,EPU,3,FALSE))</f>
        <v>MC</v>
      </c>
      <c r="N17" s="6">
        <f>IF(E17="","",VLOOKUP(E17,EPU,4,FALSE))</f>
        <v>3.65</v>
      </c>
      <c r="O17" s="7">
        <f t="shared" ref="O17:O35" si="5">L17*N17</f>
        <v>0</v>
      </c>
      <c r="P17" s="13">
        <f t="shared" ref="P17:P52" si="6">O17/$O$61</f>
        <v>0</v>
      </c>
    </row>
    <row r="18" spans="1:16" x14ac:dyDescent="0.25">
      <c r="A18" s="23" t="s">
        <v>84</v>
      </c>
      <c r="B18" s="27">
        <f>VLOOKUP($B$5,GEOMETRIA,HLOOKUP($A18,CNR!$A$1:$AX$2,2,FALSE),FALSE)</f>
        <v>3</v>
      </c>
      <c r="D18" s="2" t="s">
        <v>50</v>
      </c>
      <c r="E18" s="2" t="str">
        <f>STIMA!E18</f>
        <v>D.01.001</v>
      </c>
      <c r="F18" s="3" t="str">
        <f t="shared" si="0"/>
        <v>FONDAZIONE STRADALE IN MISTO GRANULARE STABILIZZATO</v>
      </c>
      <c r="G18" s="2" t="str">
        <f>STIMA!G18</f>
        <v>CORPO</v>
      </c>
      <c r="H18" s="2" t="str">
        <f>STIMA!H18</f>
        <v>SOVRASTRUTTURA</v>
      </c>
      <c r="I18" s="4">
        <f t="shared" ref="I18:I25" si="7">$B$7</f>
        <v>1</v>
      </c>
      <c r="J18" s="5">
        <f>IF(B47&gt;0,B6+B48,B6+2*B12+B15+B8*(2*(MAX(B27,B28))+2*B26+2*B25+2*B24+B23))</f>
        <v>21.58</v>
      </c>
      <c r="K18" s="5">
        <f>B23</f>
        <v>0.3</v>
      </c>
      <c r="L18" s="5">
        <f t="shared" ref="L18:L22" si="8">I18*J18*K18</f>
        <v>6.4739999999999993</v>
      </c>
      <c r="M18" s="2" t="str">
        <f t="shared" si="1"/>
        <v>MC</v>
      </c>
      <c r="N18" s="6">
        <f t="shared" si="2"/>
        <v>31.05</v>
      </c>
      <c r="O18" s="7">
        <f t="shared" si="5"/>
        <v>201.01769999999999</v>
      </c>
      <c r="P18" s="13">
        <f t="shared" si="6"/>
        <v>1.7166822402473247E-2</v>
      </c>
    </row>
    <row r="19" spans="1:16" x14ac:dyDescent="0.25">
      <c r="A19" s="23" t="s">
        <v>83</v>
      </c>
      <c r="B19" s="27">
        <f>VLOOKUP($B$5,GEOMETRIA,HLOOKUP($A19,CNR!$A$1:$AX$2,2,FALSE),FALSE)</f>
        <v>5</v>
      </c>
      <c r="D19" s="2" t="s">
        <v>51</v>
      </c>
      <c r="E19" s="2" t="str">
        <f>STIMA!E19</f>
        <v>D.01.003</v>
      </c>
      <c r="F19" s="3" t="str">
        <f t="shared" si="0"/>
        <v>FONDAZIONE STRADALE IN MISTO CEMENTATO</v>
      </c>
      <c r="G19" s="2" t="str">
        <f>STIMA!G19</f>
        <v>CORPO</v>
      </c>
      <c r="H19" s="2" t="str">
        <f>STIMA!H19</f>
        <v>SOVRASTRUTTURA</v>
      </c>
      <c r="I19" s="4">
        <f t="shared" si="7"/>
        <v>1</v>
      </c>
      <c r="J19" s="5">
        <f>IF(B47&gt;0,B6+B48,B6+B8*(2*(MAX(B27,B28))+2*B26+2*B25+B24))</f>
        <v>20.68</v>
      </c>
      <c r="K19" s="5">
        <f>B24</f>
        <v>0.15</v>
      </c>
      <c r="L19" s="5">
        <f t="shared" si="8"/>
        <v>3.1019999999999999</v>
      </c>
      <c r="M19" s="2" t="str">
        <f t="shared" si="1"/>
        <v>MC</v>
      </c>
      <c r="N19" s="6">
        <f t="shared" si="2"/>
        <v>47.63</v>
      </c>
      <c r="O19" s="7">
        <f t="shared" si="5"/>
        <v>147.74825999999999</v>
      </c>
      <c r="P19" s="13">
        <f t="shared" si="6"/>
        <v>1.2617635858406705E-2</v>
      </c>
    </row>
    <row r="20" spans="1:16" x14ac:dyDescent="0.25">
      <c r="A20" s="15" t="s">
        <v>47</v>
      </c>
      <c r="B20" s="27">
        <f>VLOOKUP($B$5,GEOMETRIA,HLOOKUP($A20,CNR!$A$1:$AX$2,2,FALSE),FALSE)</f>
        <v>1</v>
      </c>
      <c r="D20" s="2" t="s">
        <v>52</v>
      </c>
      <c r="E20" s="2" t="str">
        <f>STIMA!E20</f>
        <v>D.01.005.c</v>
      </c>
      <c r="F20" s="3" t="str">
        <f t="shared" si="0"/>
        <v>- Con bitume modificato soft per metro cubo reso e per uno spessore superiore a cm 10</v>
      </c>
      <c r="G20" s="2" t="str">
        <f>STIMA!G20</f>
        <v>CORPO</v>
      </c>
      <c r="H20" s="2" t="str">
        <f>STIMA!H20</f>
        <v>SOVRASTRUTTURA</v>
      </c>
      <c r="I20" s="4">
        <f t="shared" si="7"/>
        <v>1</v>
      </c>
      <c r="J20" s="5">
        <f>IF(B47&gt;0,B6+B48,B6+B8*(2*(MAX(B27,B28))+2*B26+B25))</f>
        <v>20.14</v>
      </c>
      <c r="K20" s="5">
        <f>B25</f>
        <v>0.12</v>
      </c>
      <c r="L20" s="5">
        <f t="shared" si="8"/>
        <v>2.4167999999999998</v>
      </c>
      <c r="M20" s="2" t="str">
        <f t="shared" si="1"/>
        <v>MC</v>
      </c>
      <c r="N20" s="6">
        <f t="shared" si="2"/>
        <v>138.33000000000001</v>
      </c>
      <c r="O20" s="7">
        <f t="shared" si="5"/>
        <v>334.315944</v>
      </c>
      <c r="P20" s="13">
        <f t="shared" si="6"/>
        <v>2.8550433304943751E-2</v>
      </c>
    </row>
    <row r="21" spans="1:16" x14ac:dyDescent="0.25">
      <c r="A21" s="15" t="s">
        <v>48</v>
      </c>
      <c r="B21" s="27">
        <f>VLOOKUP($B$5,GEOMETRIA,HLOOKUP($A21,CNR!$A$1:$AX$2,2,FALSE),FALSE)</f>
        <v>1</v>
      </c>
      <c r="D21" s="2" t="s">
        <v>53</v>
      </c>
      <c r="E21" s="2" t="str">
        <f>STIMA!E21</f>
        <v>D.01.017.e</v>
      </c>
      <c r="F21" s="3" t="str">
        <f t="shared" si="0"/>
        <v>- Con bitume modificato soft per metro cubo reso e per spessore superiore a cm 6</v>
      </c>
      <c r="G21" s="2" t="str">
        <f>STIMA!G21</f>
        <v>CORPO</v>
      </c>
      <c r="H21" s="2" t="str">
        <f>STIMA!H21</f>
        <v>SOVRASTRUTTURA</v>
      </c>
      <c r="I21" s="4">
        <f t="shared" si="7"/>
        <v>1</v>
      </c>
      <c r="J21" s="5">
        <f>IF(B47&gt;0,B6+B48,B6+B8*(2*(MAX(B27,B28))+B26))</f>
        <v>19.78</v>
      </c>
      <c r="K21" s="5">
        <f>B26</f>
        <v>0.06</v>
      </c>
      <c r="L21" s="5">
        <f t="shared" si="8"/>
        <v>1.1868000000000001</v>
      </c>
      <c r="M21" s="2" t="str">
        <f t="shared" si="1"/>
        <v>MC</v>
      </c>
      <c r="N21" s="6">
        <f t="shared" si="2"/>
        <v>152.34</v>
      </c>
      <c r="O21" s="7">
        <f t="shared" si="5"/>
        <v>180.79711200000003</v>
      </c>
      <c r="P21" s="13">
        <f t="shared" si="6"/>
        <v>1.543999315773718E-2</v>
      </c>
    </row>
    <row r="22" spans="1:16" ht="15.75" thickBot="1" x14ac:dyDescent="0.3">
      <c r="A22" s="15" t="s">
        <v>49</v>
      </c>
      <c r="B22" s="27">
        <f>VLOOKUP($B$5,GEOMETRIA,HLOOKUP($A22,CNR!$A$1:$AX$2,2,FALSE),FALSE)</f>
        <v>1</v>
      </c>
      <c r="D22" s="2" t="s">
        <v>54</v>
      </c>
      <c r="E22" s="2" t="str">
        <f>STIMA!E22</f>
        <v>D.01.021.e</v>
      </c>
      <c r="F22" s="3" t="str">
        <f t="shared" si="0"/>
        <v>- Con bitume modificato hard per metro cubo reso e per spessore superiore a cm 3</v>
      </c>
      <c r="G22" s="2" t="str">
        <f>STIMA!G22</f>
        <v>CORPO</v>
      </c>
      <c r="H22" s="2" t="str">
        <f>STIMA!H22</f>
        <v>SOVRASTRUTTURA</v>
      </c>
      <c r="I22" s="4">
        <f t="shared" si="7"/>
        <v>1</v>
      </c>
      <c r="J22" s="5">
        <f>IF(B47&gt;0,B6+B48,B6+B8*B27)</f>
        <v>19.5</v>
      </c>
      <c r="K22" s="5">
        <f>B27</f>
        <v>0</v>
      </c>
      <c r="L22" s="5">
        <f t="shared" si="8"/>
        <v>0</v>
      </c>
      <c r="M22" s="2" t="str">
        <f t="shared" si="1"/>
        <v>MC</v>
      </c>
      <c r="N22" s="6">
        <f t="shared" si="2"/>
        <v>173.44</v>
      </c>
      <c r="O22" s="7">
        <f t="shared" si="5"/>
        <v>0</v>
      </c>
      <c r="P22" s="13">
        <f t="shared" si="6"/>
        <v>0</v>
      </c>
    </row>
    <row r="23" spans="1:16" x14ac:dyDescent="0.25">
      <c r="A23" s="76" t="s">
        <v>50</v>
      </c>
      <c r="B23" s="52">
        <f>VLOOKUP($B$5,GEOMETRIA,HLOOKUP($A23,CNR!$A$1:$AX$2,2,FALSE),FALSE)</f>
        <v>0.3</v>
      </c>
      <c r="D23" s="2" t="s">
        <v>55</v>
      </c>
      <c r="E23" s="2" t="str">
        <f>STIMA!E23</f>
        <v>D.01.036.a</v>
      </c>
      <c r="F23" s="3" t="str">
        <f t="shared" si="0"/>
        <v>- Con bitume modificato hard per uno spessore di cm 4</v>
      </c>
      <c r="G23" s="2" t="str">
        <f>STIMA!G23</f>
        <v>CORPO</v>
      </c>
      <c r="H23" s="2" t="str">
        <f>STIMA!H23</f>
        <v>SOVRASTRUTTURA</v>
      </c>
      <c r="I23" s="4">
        <f t="shared" si="7"/>
        <v>1</v>
      </c>
      <c r="J23" s="5">
        <f>IF(B47&gt;0,B6+B48,B6+B8*B28)</f>
        <v>19.579999999999998</v>
      </c>
      <c r="K23" s="12"/>
      <c r="L23" s="5">
        <f>IF(B28&gt;0,I23*J23,0)</f>
        <v>19.579999999999998</v>
      </c>
      <c r="M23" s="2" t="str">
        <f t="shared" si="1"/>
        <v>MQ</v>
      </c>
      <c r="N23" s="6">
        <f t="shared" si="2"/>
        <v>9.7799999999999994</v>
      </c>
      <c r="O23" s="7">
        <f t="shared" si="5"/>
        <v>191.49239999999998</v>
      </c>
      <c r="P23" s="13">
        <f t="shared" si="6"/>
        <v>1.6353366008184194E-2</v>
      </c>
    </row>
    <row r="24" spans="1:16" x14ac:dyDescent="0.25">
      <c r="A24" s="77" t="s">
        <v>51</v>
      </c>
      <c r="B24" s="54">
        <f>VLOOKUP($B$5,GEOMETRIA,HLOOKUP($A24,CNR!$A$1:$AX$2,2,FALSE),FALSE)</f>
        <v>0.15</v>
      </c>
      <c r="D24" s="2" t="s">
        <v>59</v>
      </c>
      <c r="E24" s="2" t="str">
        <f>STIMA!E24</f>
        <v>D.01.043.a</v>
      </c>
      <c r="F24" s="3" t="str">
        <f t="shared" si="0"/>
        <v>- In emulsione bituminosa non modificata</v>
      </c>
      <c r="G24" s="2" t="str">
        <f>STIMA!G24</f>
        <v>CORPO</v>
      </c>
      <c r="H24" s="2" t="str">
        <f>STIMA!H24</f>
        <v>SOVRASTRUTTURA</v>
      </c>
      <c r="I24" s="4">
        <f t="shared" si="7"/>
        <v>1</v>
      </c>
      <c r="J24" s="5">
        <f>J23</f>
        <v>19.579999999999998</v>
      </c>
      <c r="K24" s="12"/>
      <c r="L24" s="5">
        <f>L23</f>
        <v>19.579999999999998</v>
      </c>
      <c r="M24" s="2" t="str">
        <f t="shared" si="1"/>
        <v>MQ</v>
      </c>
      <c r="N24" s="6">
        <f t="shared" si="2"/>
        <v>0.8</v>
      </c>
      <c r="O24" s="7">
        <f t="shared" si="5"/>
        <v>15.664</v>
      </c>
      <c r="P24" s="13">
        <f t="shared" si="6"/>
        <v>1.3376986509762122E-3</v>
      </c>
    </row>
    <row r="25" spans="1:16" x14ac:dyDescent="0.25">
      <c r="A25" s="77" t="s">
        <v>52</v>
      </c>
      <c r="B25" s="54">
        <f>VLOOKUP($B$5,GEOMETRIA,HLOOKUP($A25,CNR!$A$1:$AX$2,2,FALSE),FALSE)</f>
        <v>0.12</v>
      </c>
      <c r="D25" s="55" t="s">
        <v>87</v>
      </c>
      <c r="E25" s="2" t="str">
        <f>STIMA!E25</f>
        <v>A.02.004.b</v>
      </c>
      <c r="F25" s="3" t="str">
        <f t="shared" si="0"/>
        <v>- Dai depositi dell'amministrazione</v>
      </c>
      <c r="G25" s="2" t="str">
        <f>STIMA!G25</f>
        <v>CORPO</v>
      </c>
      <c r="H25" s="2" t="str">
        <f>STIMA!H25</f>
        <v xml:space="preserve">MOVIMENTI DI MATERIE </v>
      </c>
      <c r="I25" s="4">
        <f t="shared" si="7"/>
        <v>1</v>
      </c>
      <c r="J25" s="5">
        <f>IF(B47&gt;0,ABS(B3)/COS(ATAN(B16))+B10,IF(B3&gt;0,(2*(B3-B29)/COS(ATAN(B16))+((B29+B11)*(B10+(B29+B11)*B16/2)-B29*B29/2)*2/B30+B9*B29/B30+(IF(B3&gt;B19,2*B18,0))+IF(B13&gt;0,((3.14*(B13/2-B6-B15)^2*B3)/B7/B30),0)),((K15+B29-B30)+(K16-B30))*2*+B17+B9*B29/B30+IF(B29-B3&gt;B19,2*B18,0)+2*B10/B30))</f>
        <v>56.713511342209678</v>
      </c>
      <c r="K25" s="5">
        <f>B30</f>
        <v>0.3</v>
      </c>
      <c r="L25" s="5">
        <f>I25*J25*K25</f>
        <v>17.014053402662903</v>
      </c>
      <c r="M25" s="2" t="str">
        <f t="shared" si="1"/>
        <v>MC</v>
      </c>
      <c r="N25" s="6">
        <f t="shared" si="2"/>
        <v>4.17</v>
      </c>
      <c r="O25" s="7">
        <f t="shared" si="5"/>
        <v>70.948602689104305</v>
      </c>
      <c r="P25" s="13">
        <f t="shared" si="6"/>
        <v>6.0589791947051903E-3</v>
      </c>
    </row>
    <row r="26" spans="1:16" x14ac:dyDescent="0.25">
      <c r="A26" s="77" t="s">
        <v>53</v>
      </c>
      <c r="B26" s="54">
        <f>VLOOKUP($B$5,GEOMETRIA,HLOOKUP($A26,CNR!$A$1:$AX$2,2,FALSE),FALSE)</f>
        <v>0.06</v>
      </c>
      <c r="D26" s="2" t="s">
        <v>69</v>
      </c>
      <c r="E26" s="2" t="str">
        <f>STIMA!E26</f>
        <v>A.02.007.d</v>
      </c>
      <c r="F26" s="3" t="str">
        <f>IF(E26="","",VLOOKUP(E26,EPU,2,FALSE))</f>
        <v>- Compresa configurazione delle scarpate e profilatura dei cigli</v>
      </c>
      <c r="G26" s="2" t="str">
        <f>STIMA!G26</f>
        <v>CORPO</v>
      </c>
      <c r="H26" s="2" t="str">
        <f>STIMA!H26</f>
        <v xml:space="preserve">MOVIMENTI DI MATERIE </v>
      </c>
      <c r="I26" s="48" t="s">
        <v>85</v>
      </c>
      <c r="J26" s="49"/>
      <c r="K26" s="50"/>
      <c r="L26" s="5">
        <f>L25</f>
        <v>17.014053402662903</v>
      </c>
      <c r="M26" s="2" t="str">
        <f t="shared" si="1"/>
        <v>MC</v>
      </c>
      <c r="N26" s="6">
        <f t="shared" si="2"/>
        <v>0.87</v>
      </c>
      <c r="O26" s="7">
        <f t="shared" si="5"/>
        <v>14.802226460316724</v>
      </c>
      <c r="P26" s="13">
        <f t="shared" si="6"/>
        <v>1.2641035729960468E-3</v>
      </c>
    </row>
    <row r="27" spans="1:16" x14ac:dyDescent="0.25">
      <c r="A27" s="77" t="s">
        <v>54</v>
      </c>
      <c r="B27" s="54">
        <f>VLOOKUP($B$5,GEOMETRIA,HLOOKUP($A27,CNR!$A$1:$AX$2,2,FALSE),FALSE)</f>
        <v>0</v>
      </c>
      <c r="D27" s="55" t="s">
        <v>91</v>
      </c>
      <c r="E27" s="2" t="str">
        <f>STIMA!E27</f>
        <v>F.01.019.1.a</v>
      </c>
      <c r="F27" s="3" t="str">
        <f>IF(E27="","",VLOOKUP(E27,EPU,2,FALSE))</f>
        <v>- Con miscuglio di semi di prato</v>
      </c>
      <c r="G27" s="2" t="str">
        <f>STIMA!G27</f>
        <v>CORPO</v>
      </c>
      <c r="H27" s="2" t="str">
        <f>STIMA!H27</f>
        <v xml:space="preserve">MOVIMENTI DI MATERIE </v>
      </c>
      <c r="I27" s="4">
        <f>$B$7</f>
        <v>1</v>
      </c>
      <c r="J27" s="5">
        <f>IF(B47&gt;0,ABS(B3)/COS(ATAN(B16))+B10,IF(B3&gt;0,(2*(B3-B29)/COS(ATAN(B16))+((B29+B11)*(B10+(B29+B11)*B16/2)-B29*B29/2)*2/B30+B9*B29/B30+(IF(B3&gt;B19,2*B18,0))),((K15+B29-B30)+(K16-B30))*2*+B17+B9*B29/B30+IF(B29-B3&gt;B19,2*B18,0)+2*B10/B30))</f>
        <v>56.713511342209678</v>
      </c>
      <c r="K27" s="20"/>
      <c r="L27" s="5">
        <f t="shared" ref="L27:L34" si="9">I27*J27</f>
        <v>56.713511342209678</v>
      </c>
      <c r="M27" s="2" t="str">
        <f t="shared" si="1"/>
        <v>MQ</v>
      </c>
      <c r="N27" s="6">
        <f t="shared" si="2"/>
        <v>1.26</v>
      </c>
      <c r="O27" s="7">
        <f t="shared" si="5"/>
        <v>71.459024291184193</v>
      </c>
      <c r="P27" s="13">
        <f t="shared" si="6"/>
        <v>6.102568973084364E-3</v>
      </c>
    </row>
    <row r="28" spans="1:16" ht="15.75" thickBot="1" x14ac:dyDescent="0.3">
      <c r="A28" s="77" t="s">
        <v>55</v>
      </c>
      <c r="B28" s="54">
        <f>VLOOKUP($B$5,GEOMETRIA,HLOOKUP($A28,CNR!$A$1:$AX$2,2,FALSE),FALSE)</f>
        <v>0.04</v>
      </c>
      <c r="D28" s="2" t="s">
        <v>61</v>
      </c>
      <c r="E28" s="2" t="str">
        <f>STIMA!E28</f>
        <v>E.05.010.a</v>
      </c>
      <c r="F28" s="3" t="str">
        <f t="shared" si="0"/>
        <v>- Recinzione stradale di sicurezza di H nominale 1.20 m</v>
      </c>
      <c r="G28" s="2" t="str">
        <f>STIMA!G28</f>
        <v>CORPO</v>
      </c>
      <c r="H28" s="2" t="str">
        <f>STIMA!H28</f>
        <v>LAVORI DIVERSI</v>
      </c>
      <c r="I28" s="4">
        <f>IF(B22&gt;0,$B$7,0)</f>
        <v>1</v>
      </c>
      <c r="J28" s="5">
        <v>2</v>
      </c>
      <c r="K28" s="22"/>
      <c r="L28" s="5">
        <f t="shared" si="9"/>
        <v>2</v>
      </c>
      <c r="M28" s="2" t="str">
        <f t="shared" si="1"/>
        <v>ML</v>
      </c>
      <c r="N28" s="6">
        <f t="shared" si="2"/>
        <v>29.86</v>
      </c>
      <c r="O28" s="7">
        <f t="shared" si="5"/>
        <v>59.72</v>
      </c>
      <c r="P28" s="13">
        <f t="shared" si="6"/>
        <v>5.1000615064031793E-3</v>
      </c>
    </row>
    <row r="29" spans="1:16" ht="15.75" thickBot="1" x14ac:dyDescent="0.3">
      <c r="A29" s="78" t="s">
        <v>21</v>
      </c>
      <c r="B29" s="19">
        <f>VLOOKUP($B$5,GEOMETRIA,HLOOKUP($A29,CNR!$A$1:$AX$2,2,FALSE),FALSE)</f>
        <v>0.66999999999999993</v>
      </c>
      <c r="D29" s="55" t="s">
        <v>92</v>
      </c>
      <c r="E29" s="2" t="str">
        <f>STIMA!E29</f>
        <v>G.02.002.a</v>
      </c>
      <c r="F29" s="3" t="str">
        <f t="shared" si="0"/>
        <v>- Bordo laterale</v>
      </c>
      <c r="G29" s="2" t="str">
        <f>STIMA!G29</f>
        <v>CORPO</v>
      </c>
      <c r="H29" s="2" t="str">
        <f>STIMA!H29</f>
        <v xml:space="preserve">BARRIERE DI SICUREZZA </v>
      </c>
      <c r="I29" s="4">
        <f>$B$7+2*B14*(B13/2-B6)</f>
        <v>1</v>
      </c>
      <c r="J29" s="5">
        <f>IF($B$3&lt;1.5,0,B37)</f>
        <v>0</v>
      </c>
      <c r="K29" s="22"/>
      <c r="L29" s="5">
        <f t="shared" si="9"/>
        <v>0</v>
      </c>
      <c r="M29" s="2" t="str">
        <f t="shared" si="1"/>
        <v>ML</v>
      </c>
      <c r="N29" s="6">
        <f t="shared" si="2"/>
        <v>58.29</v>
      </c>
      <c r="O29" s="7">
        <f t="shared" si="5"/>
        <v>0</v>
      </c>
      <c r="P29" s="13">
        <f t="shared" si="6"/>
        <v>0</v>
      </c>
    </row>
    <row r="30" spans="1:16" x14ac:dyDescent="0.25">
      <c r="A30" s="1" t="s">
        <v>86</v>
      </c>
      <c r="B30" s="27">
        <f>VLOOKUP($B$5,GEOMETRIA,HLOOKUP($A30,CNR!$A$1:$AX$2,2,FALSE),FALSE)</f>
        <v>0.3</v>
      </c>
      <c r="D30" s="55" t="s">
        <v>80</v>
      </c>
      <c r="E30" s="2" t="str">
        <f>STIMA!E30</f>
        <v>G.02.003.a</v>
      </c>
      <c r="F30" s="3" t="str">
        <f t="shared" si="0"/>
        <v>- Bordo laterale nastro e paletti o muretto</v>
      </c>
      <c r="G30" s="2" t="str">
        <f>STIMA!G30</f>
        <v>CORPO</v>
      </c>
      <c r="H30" s="2" t="str">
        <f>STIMA!H30</f>
        <v xml:space="preserve">BARRIERE DI SICUREZZA </v>
      </c>
      <c r="I30" s="4">
        <f>$B$7+2*B14*(B13/2-B6)</f>
        <v>1</v>
      </c>
      <c r="J30" s="5">
        <f>IF($B$3&lt;1.5,0,B38)</f>
        <v>0</v>
      </c>
      <c r="K30" s="22"/>
      <c r="L30" s="5">
        <f t="shared" si="9"/>
        <v>0</v>
      </c>
      <c r="M30" s="2" t="str">
        <f t="shared" si="1"/>
        <v>ML</v>
      </c>
      <c r="N30" s="6">
        <f t="shared" si="2"/>
        <v>100.61</v>
      </c>
      <c r="O30" s="7">
        <f t="shared" si="5"/>
        <v>0</v>
      </c>
      <c r="P30" s="13">
        <f t="shared" si="6"/>
        <v>0</v>
      </c>
    </row>
    <row r="31" spans="1:16" x14ac:dyDescent="0.25">
      <c r="A31" s="1" t="s">
        <v>56</v>
      </c>
      <c r="B31" s="27">
        <f>VLOOKUP($B$5,GEOMETRIA,HLOOKUP($A31,CNR!$A$1:$AX$2,2,FALSE),FALSE)</f>
        <v>0.3</v>
      </c>
      <c r="D31" s="55" t="s">
        <v>99</v>
      </c>
      <c r="E31" s="2" t="str">
        <f>STIMA!E31</f>
        <v>G.02.004.a</v>
      </c>
      <c r="F31" s="3" t="str">
        <f t="shared" si="0"/>
        <v>- Bordo laterale nastro e paletti</v>
      </c>
      <c r="G31" s="2" t="str">
        <f>STIMA!G31</f>
        <v>CORPO</v>
      </c>
      <c r="H31" s="2" t="str">
        <f>STIMA!H31</f>
        <v xml:space="preserve">BARRIERE DI SICUREZZA </v>
      </c>
      <c r="I31" s="4">
        <f>$B$7+2*B14*(B13/2-B6)</f>
        <v>1</v>
      </c>
      <c r="J31" s="5">
        <f>IF($B$3&lt;1.5,0,B39)</f>
        <v>2</v>
      </c>
      <c r="K31" s="22"/>
      <c r="L31" s="5">
        <f t="shared" si="9"/>
        <v>2</v>
      </c>
      <c r="M31" s="2" t="str">
        <f t="shared" si="1"/>
        <v>ML</v>
      </c>
      <c r="N31" s="6">
        <f t="shared" si="2"/>
        <v>143.21</v>
      </c>
      <c r="O31" s="7">
        <f t="shared" si="5"/>
        <v>286.42</v>
      </c>
      <c r="P31" s="13">
        <f t="shared" si="6"/>
        <v>2.4460140935431994E-2</v>
      </c>
    </row>
    <row r="32" spans="1:16" x14ac:dyDescent="0.25">
      <c r="A32" s="1" t="s">
        <v>57</v>
      </c>
      <c r="B32" s="27">
        <f>VLOOKUP($B$5,GEOMETRIA,HLOOKUP($A32,CNR!$A$1:$AX$2,2,FALSE),FALSE)</f>
        <v>0.5</v>
      </c>
      <c r="D32" s="55" t="s">
        <v>100</v>
      </c>
      <c r="E32" s="2" t="str">
        <f>STIMA!E32</f>
        <v>G.02.005.b</v>
      </c>
      <c r="F32" s="3" t="str">
        <f t="shared" si="0"/>
        <v>- Bordo ponte nastro e paletti</v>
      </c>
      <c r="G32" s="2" t="str">
        <f>STIMA!G32</f>
        <v>CORPO</v>
      </c>
      <c r="H32" s="2" t="str">
        <f>STIMA!H32</f>
        <v xml:space="preserve">BARRIERE DI SICUREZZA </v>
      </c>
      <c r="I32" s="4">
        <f>$B$7+2*B14*(B13/2-B6)</f>
        <v>1</v>
      </c>
      <c r="J32" s="5">
        <f>IF($B$3&lt;1.5,0,B40)</f>
        <v>0</v>
      </c>
      <c r="K32" s="22"/>
      <c r="L32" s="5">
        <f t="shared" si="9"/>
        <v>0</v>
      </c>
      <c r="M32" s="2" t="str">
        <f t="shared" si="1"/>
        <v>ML</v>
      </c>
      <c r="N32" s="6">
        <f t="shared" si="2"/>
        <v>247.55</v>
      </c>
      <c r="O32" s="7">
        <f t="shared" si="5"/>
        <v>0</v>
      </c>
      <c r="P32" s="13">
        <f t="shared" si="6"/>
        <v>0</v>
      </c>
    </row>
    <row r="33" spans="1:17" x14ac:dyDescent="0.25">
      <c r="A33" s="1" t="s">
        <v>58</v>
      </c>
      <c r="B33" s="27">
        <f>VLOOKUP($B$5,GEOMETRIA,HLOOKUP($A33,CNR!$A$1:$AX$2,2,FALSE),FALSE)</f>
        <v>1</v>
      </c>
      <c r="D33" s="55" t="s">
        <v>101</v>
      </c>
      <c r="E33" s="2" t="str">
        <f>STIMA!E33</f>
        <v>G.02.005.a</v>
      </c>
      <c r="F33" s="3" t="str">
        <f t="shared" si="0"/>
        <v>- Spartitraffico monofilare</v>
      </c>
      <c r="G33" s="2" t="str">
        <f>STIMA!G33</f>
        <v>CORPO</v>
      </c>
      <c r="H33" s="2" t="str">
        <f>STIMA!H33</f>
        <v xml:space="preserve">BARRIERE DI SICUREZZA </v>
      </c>
      <c r="I33" s="4">
        <f>$B$7</f>
        <v>1</v>
      </c>
      <c r="J33" s="5">
        <f t="shared" ref="J33:J38" si="10">B41</f>
        <v>0</v>
      </c>
      <c r="K33" s="22"/>
      <c r="L33" s="5">
        <f t="shared" si="9"/>
        <v>0</v>
      </c>
      <c r="M33" s="2" t="str">
        <f t="shared" si="1"/>
        <v>ML</v>
      </c>
      <c r="N33" s="6">
        <f t="shared" si="2"/>
        <v>184.14</v>
      </c>
      <c r="O33" s="7">
        <f t="shared" si="5"/>
        <v>0</v>
      </c>
      <c r="P33" s="13">
        <f t="shared" si="6"/>
        <v>0</v>
      </c>
    </row>
    <row r="34" spans="1:17" x14ac:dyDescent="0.25">
      <c r="A34" s="1" t="s">
        <v>93</v>
      </c>
      <c r="B34" s="27">
        <f>VLOOKUP($B$5,GEOMETRIA,HLOOKUP($A34,CNR!$A$1:$AX$2,2,FALSE),FALSE)</f>
        <v>1</v>
      </c>
      <c r="D34" s="55" t="s">
        <v>103</v>
      </c>
      <c r="E34" s="2" t="str">
        <f>STIMA!E34</f>
        <v>G.02.015</v>
      </c>
      <c r="F34" s="3" t="str">
        <f t="shared" si="0"/>
        <v>MURETTO DEVIATORE RIGIDO REDIRETTIVO</v>
      </c>
      <c r="G34" s="2" t="str">
        <f>STIMA!G34</f>
        <v>CORPO</v>
      </c>
      <c r="H34" s="2" t="str">
        <f>STIMA!H34</f>
        <v xml:space="preserve">BARRIERE DI SICUREZZA </v>
      </c>
      <c r="I34" s="4">
        <f>$B$7</f>
        <v>1</v>
      </c>
      <c r="J34" s="5">
        <f t="shared" si="10"/>
        <v>1</v>
      </c>
      <c r="K34" s="22"/>
      <c r="L34" s="5">
        <f t="shared" si="9"/>
        <v>1</v>
      </c>
      <c r="M34" s="2" t="str">
        <f t="shared" si="1"/>
        <v>ML</v>
      </c>
      <c r="N34" s="6">
        <f t="shared" si="2"/>
        <v>104.41</v>
      </c>
      <c r="O34" s="7">
        <f t="shared" si="5"/>
        <v>104.41</v>
      </c>
      <c r="P34" s="13">
        <f t="shared" si="6"/>
        <v>8.9165676805685844E-3</v>
      </c>
    </row>
    <row r="35" spans="1:17" x14ac:dyDescent="0.25">
      <c r="A35" s="1" t="s">
        <v>70</v>
      </c>
      <c r="B35" s="27">
        <f>VLOOKUP($B$5,GEOMETRIA,HLOOKUP($A35,CNR!$A$1:$AX$2,2,FALSE),FALSE)</f>
        <v>1</v>
      </c>
      <c r="D35" s="55" t="s">
        <v>111</v>
      </c>
      <c r="E35" s="2" t="str">
        <f>STIMA!E35</f>
        <v>G.01.075</v>
      </c>
      <c r="F35" s="3" t="str">
        <f t="shared" si="0"/>
        <v>FORNITURA E POSA IN OPERA DI PARAPETTO SERIE PESANTE CON TUBI PASSANTI E PANNELLI MODULARI</v>
      </c>
      <c r="G35" s="2">
        <f>STIMA!G35</f>
        <v>0</v>
      </c>
      <c r="H35" s="2" t="str">
        <f>STIMA!H35</f>
        <v>LAVORI DIVERSI</v>
      </c>
      <c r="I35" s="4">
        <f>IF(B3&gt;0,$B$7,0)</f>
        <v>1</v>
      </c>
      <c r="J35" s="5">
        <f t="shared" si="10"/>
        <v>0</v>
      </c>
      <c r="K35" s="22"/>
      <c r="L35" s="5">
        <f>I35*J35</f>
        <v>0</v>
      </c>
      <c r="M35" s="2" t="str">
        <f t="shared" si="1"/>
        <v>ML</v>
      </c>
      <c r="N35" s="6">
        <f t="shared" si="2"/>
        <v>121.81</v>
      </c>
      <c r="O35" s="7">
        <f t="shared" si="5"/>
        <v>0</v>
      </c>
      <c r="P35" s="13">
        <f t="shared" si="6"/>
        <v>0</v>
      </c>
    </row>
    <row r="36" spans="1:17" x14ac:dyDescent="0.25">
      <c r="A36" s="1" t="s">
        <v>82</v>
      </c>
      <c r="B36" s="27">
        <f>VLOOKUP($B$5,GEOMETRIA,HLOOKUP($A36,CNR!$A$1:$AX$2,2,FALSE),FALSE)</f>
        <v>25</v>
      </c>
      <c r="D36" s="55" t="s">
        <v>98</v>
      </c>
      <c r="E36" s="2" t="str">
        <f>STIMA!E36</f>
        <v>H.01.003.a</v>
      </c>
      <c r="F36" s="3" t="str">
        <f t="shared" si="0"/>
        <v>- Per strisce continue e discontinue da centimetri 12</v>
      </c>
      <c r="G36" s="2" t="str">
        <f>STIMA!G36</f>
        <v>CORPO</v>
      </c>
      <c r="H36" s="2" t="str">
        <f>STIMA!H36</f>
        <v xml:space="preserve">SEGNALETICA ORIZZONTALE </v>
      </c>
      <c r="I36" s="4">
        <f>$B$7</f>
        <v>1</v>
      </c>
      <c r="J36" s="5">
        <f t="shared" si="10"/>
        <v>0</v>
      </c>
      <c r="K36" s="22"/>
      <c r="L36" s="5">
        <f>I36*J36</f>
        <v>0</v>
      </c>
      <c r="M36" s="2" t="str">
        <f t="shared" si="1"/>
        <v>ML</v>
      </c>
      <c r="N36" s="6">
        <f t="shared" si="2"/>
        <v>0.5</v>
      </c>
      <c r="O36" s="7">
        <f t="shared" ref="O36:O47" si="11">L36*N36</f>
        <v>0</v>
      </c>
      <c r="P36" s="13">
        <f t="shared" si="6"/>
        <v>0</v>
      </c>
    </row>
    <row r="37" spans="1:17" x14ac:dyDescent="0.25">
      <c r="A37" s="23" t="s">
        <v>92</v>
      </c>
      <c r="B37" s="27">
        <f>VLOOKUP($B$5,GEOMETRIA,HLOOKUP($A37,CNR!$A$1:$AX$2,2,FALSE),FALSE)</f>
        <v>0</v>
      </c>
      <c r="D37" s="2" t="s">
        <v>66</v>
      </c>
      <c r="E37" s="2" t="str">
        <f>STIMA!E37</f>
        <v>H.01.003.b</v>
      </c>
      <c r="F37" s="3" t="str">
        <f t="shared" si="0"/>
        <v>- Per strisce continue e discontinue da centimetri 15</v>
      </c>
      <c r="G37" s="2" t="str">
        <f>STIMA!G37</f>
        <v>CORPO</v>
      </c>
      <c r="H37" s="2" t="str">
        <f>STIMA!H37</f>
        <v xml:space="preserve">SEGNALETICA ORIZZONTALE </v>
      </c>
      <c r="I37" s="4">
        <f>$B$7</f>
        <v>1</v>
      </c>
      <c r="J37" s="5">
        <f t="shared" si="10"/>
        <v>2</v>
      </c>
      <c r="K37" s="22"/>
      <c r="L37" s="5">
        <f>I37*J37</f>
        <v>2</v>
      </c>
      <c r="M37" s="2" t="str">
        <f t="shared" si="1"/>
        <v>ML</v>
      </c>
      <c r="N37" s="6">
        <f t="shared" si="2"/>
        <v>0.55000000000000004</v>
      </c>
      <c r="O37" s="7">
        <f t="shared" si="11"/>
        <v>1.1000000000000001</v>
      </c>
      <c r="P37" s="13">
        <f t="shared" si="6"/>
        <v>9.3939512006756487E-5</v>
      </c>
    </row>
    <row r="38" spans="1:17" x14ac:dyDescent="0.25">
      <c r="A38" s="23" t="s">
        <v>80</v>
      </c>
      <c r="B38" s="27">
        <f>VLOOKUP($B$5,GEOMETRIA,HLOOKUP($A38,CNR!$A$1:$AX$2,2,FALSE),FALSE)</f>
        <v>0</v>
      </c>
      <c r="D38" s="2" t="s">
        <v>65</v>
      </c>
      <c r="E38" s="2" t="str">
        <f>STIMA!E38</f>
        <v>H.01.003.c</v>
      </c>
      <c r="F38" s="3" t="str">
        <f t="shared" si="0"/>
        <v>- Per strisce continue e discontinue da centimetri 25</v>
      </c>
      <c r="G38" s="2" t="str">
        <f>STIMA!G38</f>
        <v>CORPO</v>
      </c>
      <c r="H38" s="2" t="str">
        <f>STIMA!H38</f>
        <v xml:space="preserve">SEGNALETICA ORIZZONTALE </v>
      </c>
      <c r="I38" s="4">
        <f>$B$7</f>
        <v>1</v>
      </c>
      <c r="J38" s="5">
        <f t="shared" si="10"/>
        <v>4</v>
      </c>
      <c r="K38" s="22"/>
      <c r="L38" s="5">
        <f>I38*J38</f>
        <v>4</v>
      </c>
      <c r="M38" s="2" t="str">
        <f t="shared" si="1"/>
        <v>ML</v>
      </c>
      <c r="N38" s="6">
        <f t="shared" si="2"/>
        <v>0.71</v>
      </c>
      <c r="O38" s="7">
        <f t="shared" si="11"/>
        <v>2.84</v>
      </c>
      <c r="P38" s="13">
        <f t="shared" si="6"/>
        <v>2.4253474009017125E-4</v>
      </c>
    </row>
    <row r="39" spans="1:17" x14ac:dyDescent="0.25">
      <c r="A39" s="23" t="s">
        <v>99</v>
      </c>
      <c r="B39" s="27">
        <f>VLOOKUP($B$5,GEOMETRIA,HLOOKUP($A39,CNR!$A$1:$AX$2,2,FALSE),FALSE)</f>
        <v>2</v>
      </c>
      <c r="D39" s="2" t="s">
        <v>62</v>
      </c>
      <c r="E39" s="2" t="str">
        <f>STIMA!E39</f>
        <v>I.02.001.a</v>
      </c>
      <c r="F39" s="3" t="str">
        <f t="shared" si="0"/>
        <v>- Di cm 50X50X20</v>
      </c>
      <c r="G39" s="2" t="str">
        <f>STIMA!G39</f>
        <v>CORPO</v>
      </c>
      <c r="H39" s="2" t="str">
        <f>STIMA!H39</f>
        <v>LAVORI DIVERSI</v>
      </c>
      <c r="I39" s="4">
        <f>$B$7</f>
        <v>1</v>
      </c>
      <c r="J39" s="5">
        <f>IF(AND(B36&gt;0,B3&gt;0),((B3+B11)/COS(ATAN(B16))*2+(IF(B3&gt;B19,2*B18,0))+2*B10+2*B20)/B36,0)</f>
        <v>2.0208647663060111</v>
      </c>
      <c r="K39" s="22"/>
      <c r="L39" s="5">
        <f>I39*J39</f>
        <v>2.0208647663060111</v>
      </c>
      <c r="M39" s="2" t="str">
        <f t="shared" si="1"/>
        <v>ML</v>
      </c>
      <c r="N39" s="6">
        <f t="shared" si="2"/>
        <v>19.73</v>
      </c>
      <c r="O39" s="7">
        <f t="shared" si="11"/>
        <v>39.871661839217602</v>
      </c>
      <c r="P39" s="13">
        <f t="shared" si="6"/>
        <v>3.4050222327950143E-3</v>
      </c>
    </row>
    <row r="40" spans="1:17" x14ac:dyDescent="0.25">
      <c r="A40" s="23" t="s">
        <v>100</v>
      </c>
      <c r="B40" s="27">
        <f>VLOOKUP($B$5,GEOMETRIA,HLOOKUP($A40,CNR!$A$1:$AX$2,2,FALSE),FALSE)</f>
        <v>0</v>
      </c>
      <c r="D40" s="55" t="s">
        <v>112</v>
      </c>
      <c r="E40" s="2" t="str">
        <f>STIMA!E40</f>
        <v>E.02.010.a</v>
      </c>
      <c r="F40" s="3" t="str">
        <f t="shared" si="0"/>
        <v>- Sezione di cm 15 x 25</v>
      </c>
      <c r="G40" s="2" t="str">
        <f>STIMA!G40</f>
        <v>CORPO</v>
      </c>
      <c r="H40" s="2" t="str">
        <f>STIMA!H40</f>
        <v>LAVORI DIVERSI</v>
      </c>
      <c r="I40" s="4">
        <f>IF(B13&gt;0,(B13/2-B6)*6.28+B14*2*B13/2,0)</f>
        <v>0</v>
      </c>
      <c r="J40" s="5"/>
      <c r="K40" s="22"/>
      <c r="L40" s="5">
        <f>I40</f>
        <v>0</v>
      </c>
      <c r="M40" s="2" t="str">
        <f t="shared" si="1"/>
        <v>ML</v>
      </c>
      <c r="N40" s="6">
        <f t="shared" si="2"/>
        <v>16.28</v>
      </c>
      <c r="O40" s="7">
        <f t="shared" si="11"/>
        <v>0</v>
      </c>
      <c r="P40" s="13">
        <f t="shared" si="6"/>
        <v>0</v>
      </c>
      <c r="Q40" s="57"/>
    </row>
    <row r="41" spans="1:17" x14ac:dyDescent="0.25">
      <c r="A41" s="23" t="s">
        <v>101</v>
      </c>
      <c r="B41" s="27">
        <f>VLOOKUP($B$5,GEOMETRIA,HLOOKUP($A41,CNR!$A$1:$AX$2,2,FALSE),FALSE)</f>
        <v>0</v>
      </c>
      <c r="D41" s="58" t="s">
        <v>107</v>
      </c>
      <c r="E41" s="2" t="str">
        <f>STIMA!E41</f>
        <v>E.02.035.b</v>
      </c>
      <c r="F41" s="3" t="str">
        <f t="shared" si="0"/>
        <v>- In letto di sabbia e cemento, dimensioni 10x10x12 cm</v>
      </c>
      <c r="G41" s="2" t="str">
        <f>STIMA!G41</f>
        <v>CORPO</v>
      </c>
      <c r="H41" s="2" t="str">
        <f>STIMA!H41</f>
        <v>LAVORI DIVERSI</v>
      </c>
      <c r="I41" s="4">
        <f>IF(B13&gt;0,(B13/2-B6-B15/2)*6.28,0)</f>
        <v>0</v>
      </c>
      <c r="J41" s="5">
        <f>IF(B13&gt;0,B15,0)</f>
        <v>0</v>
      </c>
      <c r="K41" s="22"/>
      <c r="L41" s="5">
        <f>I41*J41</f>
        <v>0</v>
      </c>
      <c r="M41" s="2" t="str">
        <f t="shared" si="1"/>
        <v>MQ</v>
      </c>
      <c r="N41" s="6">
        <f t="shared" si="2"/>
        <v>93.51</v>
      </c>
      <c r="O41" s="7">
        <f t="shared" si="11"/>
        <v>0</v>
      </c>
      <c r="P41" s="13">
        <f t="shared" si="6"/>
        <v>0</v>
      </c>
      <c r="Q41" s="57"/>
    </row>
    <row r="42" spans="1:17" x14ac:dyDescent="0.25">
      <c r="A42" s="23" t="s">
        <v>103</v>
      </c>
      <c r="B42" s="27">
        <f>VLOOKUP($B$5,GEOMETRIA,HLOOKUP($A42,CNR!$A$1:$AX$2,2,FALSE),FALSE)</f>
        <v>1</v>
      </c>
      <c r="D42" s="59" t="s">
        <v>63</v>
      </c>
      <c r="E42" s="2" t="str">
        <f>STIMA!E42</f>
        <v>E.02.025.a</v>
      </c>
      <c r="F42" s="3" t="str">
        <f t="shared" si="0"/>
        <v>- Dimensioni 30/35 x 50 x 200 cm</v>
      </c>
      <c r="G42" s="2" t="str">
        <f>STIMA!G42</f>
        <v>CORPO</v>
      </c>
      <c r="H42" s="2" t="str">
        <f>STIMA!H42</f>
        <v>LAVORI DIVERSI</v>
      </c>
      <c r="I42" s="4">
        <f>$B$7</f>
        <v>1</v>
      </c>
      <c r="J42" s="5">
        <f>IF(B3&gt;0,0,2)</f>
        <v>0</v>
      </c>
      <c r="K42" s="22"/>
      <c r="L42" s="5">
        <f>I42*J42</f>
        <v>0</v>
      </c>
      <c r="M42" s="2" t="str">
        <f t="shared" si="1"/>
        <v>ML</v>
      </c>
      <c r="N42" s="6">
        <f t="shared" si="2"/>
        <v>60.72</v>
      </c>
      <c r="O42" s="7">
        <f t="shared" si="11"/>
        <v>0</v>
      </c>
      <c r="P42" s="13">
        <f t="shared" si="6"/>
        <v>0</v>
      </c>
      <c r="Q42" s="57"/>
    </row>
    <row r="43" spans="1:17" x14ac:dyDescent="0.25">
      <c r="A43" s="23" t="s">
        <v>111</v>
      </c>
      <c r="B43" s="27">
        <f>VLOOKUP($B$5,GEOMETRIA,HLOOKUP($A43,CNR!$A$1:$AX$2,2,FALSE),FALSE)</f>
        <v>0</v>
      </c>
      <c r="D43" s="58" t="s">
        <v>106</v>
      </c>
      <c r="E43" s="2" t="str">
        <f>STIMA!E43</f>
        <v>E.02.020.b</v>
      </c>
      <c r="F43" s="3" t="str">
        <f t="shared" si="0"/>
        <v>- a sezione trapezoidale, dimensioni 50X40X25h</v>
      </c>
      <c r="G43" s="2" t="str">
        <f>STIMA!G43</f>
        <v>CORPO</v>
      </c>
      <c r="H43" s="2" t="str">
        <f>STIMA!H43</f>
        <v>LAVORI DIVERSI</v>
      </c>
      <c r="I43" s="4">
        <f>IF(B12&gt;0,$B$7,0)</f>
        <v>0</v>
      </c>
      <c r="J43" s="5">
        <f>IF(B12&gt;0,2,0)</f>
        <v>0</v>
      </c>
      <c r="K43" s="22"/>
      <c r="L43" s="5">
        <f>I43*J43</f>
        <v>0</v>
      </c>
      <c r="M43" s="2" t="str">
        <f t="shared" si="1"/>
        <v>ML</v>
      </c>
      <c r="N43" s="6">
        <f t="shared" si="2"/>
        <v>43.25</v>
      </c>
      <c r="O43" s="7">
        <f t="shared" si="11"/>
        <v>0</v>
      </c>
      <c r="P43" s="13">
        <f t="shared" si="6"/>
        <v>0</v>
      </c>
    </row>
    <row r="44" spans="1:17" x14ac:dyDescent="0.25">
      <c r="A44" s="23" t="s">
        <v>98</v>
      </c>
      <c r="B44" s="27">
        <f>VLOOKUP($B$5,GEOMETRIA,HLOOKUP($A44,CNR!$A$1:$AX$2,2,FALSE),FALSE)</f>
        <v>0</v>
      </c>
      <c r="D44" s="58" t="s">
        <v>113</v>
      </c>
      <c r="E44" s="2" t="str">
        <f>STIMA!E44</f>
        <v>B.03.035.b</v>
      </c>
      <c r="F44" s="3" t="str">
        <f t="shared" si="0"/>
        <v>- Classe di resistenza C28/35 (RCK&gt;=35 N/mmq)</v>
      </c>
      <c r="G44" s="2" t="str">
        <f>STIMA!G44</f>
        <v>CORPO</v>
      </c>
      <c r="H44" s="2" t="str">
        <f>STIMA!H44</f>
        <v>OPERE IN CLS (ESCLUSE FONDAZIONI INDIRETTE)</v>
      </c>
      <c r="I44" s="4">
        <f>IF(B12&gt;0,$B$7,0)</f>
        <v>0</v>
      </c>
      <c r="J44" s="5">
        <f>B12</f>
        <v>0</v>
      </c>
      <c r="K44" s="60">
        <f>IF(B12&gt;0,0.3,0)</f>
        <v>0</v>
      </c>
      <c r="L44" s="5">
        <f>I44*J44*K44</f>
        <v>0</v>
      </c>
      <c r="M44" s="2" t="str">
        <f t="shared" si="1"/>
        <v>MC</v>
      </c>
      <c r="N44" s="6">
        <f t="shared" si="2"/>
        <v>130.61000000000001</v>
      </c>
      <c r="O44" s="7">
        <f t="shared" si="11"/>
        <v>0</v>
      </c>
      <c r="P44" s="13">
        <f t="shared" si="6"/>
        <v>0</v>
      </c>
    </row>
    <row r="45" spans="1:17" x14ac:dyDescent="0.25">
      <c r="A45" s="23" t="s">
        <v>66</v>
      </c>
      <c r="B45" s="27">
        <f>VLOOKUP($B$5,GEOMETRIA,HLOOKUP($A45,CNR!$A$1:$AX$2,2,FALSE),FALSE)</f>
        <v>2</v>
      </c>
      <c r="D45" s="58" t="s">
        <v>114</v>
      </c>
      <c r="E45" s="2" t="str">
        <f>STIMA!E45</f>
        <v>B.05.030</v>
      </c>
      <c r="F45" s="3" t="str">
        <f t="shared" si="0"/>
        <v>ACCIAI E STRUTTURE IN ACCIAIO - IN BARRE TONDE B450C BARRE AD ADERENZA MIGLIORATA</v>
      </c>
      <c r="G45" s="2" t="str">
        <f>STIMA!G45</f>
        <v>CORPO</v>
      </c>
      <c r="H45" s="2" t="str">
        <f>STIMA!H45</f>
        <v>OPERE IN CLS (ESCLUSE FONDAZIONI INDIRETTE)</v>
      </c>
      <c r="I45" s="48" t="s">
        <v>85</v>
      </c>
      <c r="J45" s="50"/>
      <c r="K45" s="60">
        <f>IF(B12&gt;0,50,0)</f>
        <v>0</v>
      </c>
      <c r="L45" s="5">
        <f>L44*K45</f>
        <v>0</v>
      </c>
      <c r="M45" s="2" t="str">
        <f t="shared" si="1"/>
        <v>kG</v>
      </c>
      <c r="N45" s="6">
        <f t="shared" si="2"/>
        <v>1.26</v>
      </c>
      <c r="O45" s="7">
        <f t="shared" si="11"/>
        <v>0</v>
      </c>
      <c r="P45" s="13">
        <f t="shared" si="6"/>
        <v>0</v>
      </c>
    </row>
    <row r="46" spans="1:17" x14ac:dyDescent="0.25">
      <c r="A46" s="26" t="s">
        <v>65</v>
      </c>
      <c r="B46" s="27">
        <f>VLOOKUP($B$5,GEOMETRIA,HLOOKUP($A46,CNR!$A$1:$AX$2,2,FALSE),FALSE)</f>
        <v>4</v>
      </c>
      <c r="D46" s="58" t="s">
        <v>115</v>
      </c>
      <c r="E46" s="2" t="str">
        <f>STIMA!E46</f>
        <v>B.04.001</v>
      </c>
      <c r="F46" s="3" t="str">
        <f t="shared" si="0"/>
        <v>CASSEFORME PIANE ORIZZONTALI O VERTICALI PER CONGLOMERATI CEMENTIZI</v>
      </c>
      <c r="G46" s="2" t="str">
        <f>STIMA!G46</f>
        <v>CORPO</v>
      </c>
      <c r="H46" s="2" t="str">
        <f>STIMA!H46</f>
        <v>OPERE IN CLS (ESCLUSE FONDAZIONI INDIRETTE)</v>
      </c>
      <c r="I46" s="4">
        <f>IF(B12&gt;0,$B$7,0)</f>
        <v>0</v>
      </c>
      <c r="J46" s="5">
        <f>IF(B12&gt;0,2*0.3,0)</f>
        <v>0</v>
      </c>
      <c r="K46" s="22"/>
      <c r="L46" s="5">
        <f>I46*J46</f>
        <v>0</v>
      </c>
      <c r="M46" s="2" t="str">
        <f t="shared" si="1"/>
        <v>MQ</v>
      </c>
      <c r="N46" s="6">
        <f t="shared" si="2"/>
        <v>28.88</v>
      </c>
      <c r="O46" s="7">
        <f t="shared" si="11"/>
        <v>0</v>
      </c>
      <c r="P46" s="13">
        <f t="shared" si="6"/>
        <v>0</v>
      </c>
    </row>
    <row r="47" spans="1:17" x14ac:dyDescent="0.25">
      <c r="A47" s="1" t="s">
        <v>124</v>
      </c>
      <c r="B47" s="27">
        <f>VLOOKUP($B$5,GEOMETRIA,HLOOKUP($A47,CNR!$A$1:$AX$2,2,FALSE),FALSE)</f>
        <v>0</v>
      </c>
      <c r="D47" s="2" t="s">
        <v>70</v>
      </c>
      <c r="E47" s="2"/>
      <c r="F47" s="3" t="str">
        <f t="shared" si="0"/>
        <v/>
      </c>
      <c r="G47" s="2"/>
      <c r="H47" s="2"/>
      <c r="I47" s="4">
        <f>IF(B35=1,$B$7,0)</f>
        <v>1</v>
      </c>
      <c r="J47" s="5">
        <f>IF(B3&gt;0,(2*B10+B6+2*B12+B15+((B3+B11)*B16)*2+(IF(B3&gt;B19,2*B18,0))+2*B20+6*B21+2*B22+B9),B6+2*B10+2*B12+B15+(K15+K16)*2*B17+IF(B29-B3&gt;B19,2*B18,0)+2*B20+6*B21+2*B22+B9)</f>
        <v>73.8</v>
      </c>
      <c r="K47" s="12"/>
      <c r="L47" s="5">
        <f>I47*J47</f>
        <v>73.8</v>
      </c>
      <c r="M47" s="2" t="s">
        <v>35</v>
      </c>
      <c r="N47" s="6">
        <v>15</v>
      </c>
      <c r="O47" s="7">
        <f t="shared" si="11"/>
        <v>1107</v>
      </c>
      <c r="P47" s="13">
        <f t="shared" si="6"/>
        <v>9.453730890134493E-2</v>
      </c>
    </row>
    <row r="48" spans="1:17" x14ac:dyDescent="0.25">
      <c r="A48" s="1" t="s">
        <v>150</v>
      </c>
      <c r="B48" s="27">
        <f>VLOOKUP($B$5,GEOMETRIA,HLOOKUP($A48,CNR!$A$1:$AX$2,2,FALSE),FALSE)</f>
        <v>0</v>
      </c>
      <c r="D48" s="58" t="s">
        <v>126</v>
      </c>
      <c r="E48" s="2" t="str">
        <f>STIMA!E48</f>
        <v>G.02.025.b</v>
      </c>
      <c r="F48" s="3" t="str">
        <f>IF(E48="","",VLOOKUP(E48,EPU,2,FALSE))</f>
        <v>- Laterale</v>
      </c>
      <c r="G48" s="2" t="str">
        <f>STIMA!G48</f>
        <v>CORPO</v>
      </c>
      <c r="H48" s="2" t="str">
        <f>STIMA!H48</f>
        <v xml:space="preserve">BARRIERE DI SICUREZZA </v>
      </c>
      <c r="I48" s="4">
        <f>IF(B49&gt;0,$B$7,0)</f>
        <v>0</v>
      </c>
      <c r="J48" s="5">
        <f>B47</f>
        <v>0</v>
      </c>
      <c r="K48" s="60"/>
      <c r="L48" s="5">
        <f>I48*J48</f>
        <v>0</v>
      </c>
      <c r="M48" s="2" t="str">
        <f>IF(E48="","",VLOOKUP(E48,EPU,3,FALSE))</f>
        <v>ML</v>
      </c>
      <c r="N48" s="6">
        <f>IF(E48="","",VLOOKUP(E48,EPU,4,FALSE))</f>
        <v>10.14</v>
      </c>
      <c r="O48" s="7">
        <f>L48*N48</f>
        <v>0</v>
      </c>
      <c r="P48" s="13">
        <f t="shared" si="6"/>
        <v>0</v>
      </c>
    </row>
    <row r="49" spans="1:16" x14ac:dyDescent="0.25">
      <c r="A49" s="1" t="s">
        <v>126</v>
      </c>
      <c r="B49" s="27">
        <f>VLOOKUP($B$5,GEOMETRIA,HLOOKUP($A49,CNR!$A$1:$AX$2,2,FALSE),FALSE)</f>
        <v>0</v>
      </c>
      <c r="D49" s="58" t="s">
        <v>125</v>
      </c>
      <c r="E49" s="2" t="str">
        <f>STIMA!E49</f>
        <v>A.02.001.e</v>
      </c>
      <c r="F49" s="3" t="str">
        <f>IF(E49="","",VLOOKUP(E49,EPU,2,FALSE))</f>
        <v>- Scarpate per ammorsamento nuovi rilevati</v>
      </c>
      <c r="G49" s="2" t="str">
        <f>STIMA!G49</f>
        <v>MISURA</v>
      </c>
      <c r="H49" s="2" t="str">
        <f>STIMA!H49</f>
        <v>BONIFICHE</v>
      </c>
      <c r="I49" s="4">
        <f>IF(B47&gt;0,$B$7,0)</f>
        <v>0</v>
      </c>
      <c r="J49" s="5">
        <f>IF(B47&gt;0,ABS(B3)/COS(ATAN(B16))*B47,0)</f>
        <v>0</v>
      </c>
      <c r="K49" s="60"/>
      <c r="L49" s="5">
        <f>I49*J49</f>
        <v>0</v>
      </c>
      <c r="M49" s="2" t="str">
        <f>IF(E49="","",VLOOKUP(E49,EPU,3,FALSE))</f>
        <v>MQ</v>
      </c>
      <c r="N49" s="6">
        <f>IF(E49="","",VLOOKUP(E49,EPU,4,FALSE))</f>
        <v>12.87</v>
      </c>
      <c r="O49" s="7">
        <f>L49*N49</f>
        <v>0</v>
      </c>
      <c r="P49" s="13">
        <f t="shared" si="6"/>
        <v>0</v>
      </c>
    </row>
    <row r="50" spans="1:16" x14ac:dyDescent="0.25">
      <c r="D50" s="58" t="s">
        <v>151</v>
      </c>
      <c r="E50" s="2" t="str">
        <f>STIMA!E50</f>
        <v>D.01.060</v>
      </c>
      <c r="F50" s="3" t="str">
        <f>IF(E50="","",VLOOKUP(E50,EPU,2,FALSE))</f>
        <v>TAGLIO DELLA PAVIMENTAZIONE IN CONGLOMERATO BITUMINOSO SU IMPALCATI</v>
      </c>
      <c r="G50" s="2" t="str">
        <f>STIMA!G50</f>
        <v>MISURA</v>
      </c>
      <c r="H50" s="2" t="str">
        <f>STIMA!H50</f>
        <v>DEMOLIZIONI</v>
      </c>
      <c r="I50" s="4">
        <f>IF(B47&gt;0,$B$7,0)</f>
        <v>0</v>
      </c>
      <c r="J50" s="5">
        <f>B47</f>
        <v>0</v>
      </c>
      <c r="K50" s="60"/>
      <c r="L50" s="5">
        <f>I50*J50</f>
        <v>0</v>
      </c>
      <c r="M50" s="2" t="str">
        <f>IF(E50="","",VLOOKUP(E50,EPU,3,FALSE))</f>
        <v>ML</v>
      </c>
      <c r="N50" s="6">
        <f>IF(E50="","",VLOOKUP(E50,EPU,4,FALSE))</f>
        <v>1.63</v>
      </c>
      <c r="O50" s="7">
        <f>L50*N50</f>
        <v>0</v>
      </c>
      <c r="P50" s="13">
        <f t="shared" si="6"/>
        <v>0</v>
      </c>
    </row>
    <row r="51" spans="1:16" x14ac:dyDescent="0.25">
      <c r="D51" s="58" t="s">
        <v>152</v>
      </c>
      <c r="E51" s="2" t="str">
        <f>STIMA!E51</f>
        <v>D.01.065</v>
      </c>
      <c r="F51" s="3" t="str">
        <f>IF(E51="","",VLOOKUP(E51,EPU,2,FALSE))</f>
        <v>SCARIFICA E/O DEMOLIZIONE PAVIMENTAZIONE SU IMPALCATI DI OPERE D'ARTE</v>
      </c>
      <c r="G51" s="2" t="str">
        <f>STIMA!G51</f>
        <v>MISURA</v>
      </c>
      <c r="H51" s="2" t="str">
        <f>STIMA!H51</f>
        <v>DEMOLIZIONI</v>
      </c>
      <c r="I51" s="4">
        <f>IF(B47&gt;0,$B$7,0)</f>
        <v>0</v>
      </c>
      <c r="J51" s="5">
        <f>B48*B47</f>
        <v>0</v>
      </c>
      <c r="K51" s="60">
        <f>B29*100</f>
        <v>67</v>
      </c>
      <c r="L51" s="5">
        <f>I51*J51*K51</f>
        <v>0</v>
      </c>
      <c r="M51" s="2" t="str">
        <f>IF(E51="","",VLOOKUP(E51,EPU,3,FALSE))</f>
        <v>MQxCM</v>
      </c>
      <c r="N51" s="6">
        <f>IF(E51="","",VLOOKUP(E51,EPU,4,FALSE))</f>
        <v>0.55000000000000004</v>
      </c>
      <c r="O51" s="7">
        <f>L51*N51</f>
        <v>0</v>
      </c>
      <c r="P51" s="13">
        <f t="shared" si="6"/>
        <v>0</v>
      </c>
    </row>
    <row r="52" spans="1:16" x14ac:dyDescent="0.25">
      <c r="D52" s="58" t="s">
        <v>153</v>
      </c>
      <c r="E52" s="2" t="str">
        <f>STIMA!E52</f>
        <v>D.01.052</v>
      </c>
      <c r="F52" s="3" t="str">
        <f>IF(E52="","",VLOOKUP(E52,EPU,2,FALSE))</f>
        <v>FRESATURA DI STRATI DI PAVIMENTAZIONE IN CONGLOMERATO BITUMINOSO</v>
      </c>
      <c r="G52" s="2" t="str">
        <f>STIMA!G52</f>
        <v>MISURA</v>
      </c>
      <c r="H52" s="2" t="str">
        <f>STIMA!H52</f>
        <v>DEMOLIZIONI</v>
      </c>
      <c r="I52" s="4">
        <f>IF(B47&gt;0,$B$7,0)</f>
        <v>0</v>
      </c>
      <c r="J52" s="5">
        <f>B48*B47</f>
        <v>0</v>
      </c>
      <c r="K52" s="60">
        <f>(MAX(B27:B28)+B26)*100</f>
        <v>10</v>
      </c>
      <c r="L52" s="5">
        <f>I52*J52*K52</f>
        <v>0</v>
      </c>
      <c r="M52" s="2" t="str">
        <f>IF(E52="","",VLOOKUP(E52,EPU,3,FALSE))</f>
        <v>MQxCM</v>
      </c>
      <c r="N52" s="6">
        <f>IF(E52="","",VLOOKUP(E52,EPU,4,FALSE))</f>
        <v>0.44</v>
      </c>
      <c r="O52" s="7">
        <f>L52*N52</f>
        <v>0</v>
      </c>
      <c r="P52" s="13">
        <f t="shared" si="6"/>
        <v>0</v>
      </c>
    </row>
    <row r="60" spans="1:16" ht="15.75" thickBot="1" x14ac:dyDescent="0.3"/>
    <row r="61" spans="1:16" ht="16.5" thickBot="1" x14ac:dyDescent="0.3">
      <c r="O61" s="61">
        <f>SUM(O2:O60)</f>
        <v>11709.662702110736</v>
      </c>
      <c r="P61" s="62">
        <f>SUM(P2:P48)</f>
        <v>1</v>
      </c>
    </row>
    <row r="62" spans="1:16" x14ac:dyDescent="0.25">
      <c r="P62" s="62">
        <f>MAX(P2:P47)</f>
        <v>0.61623469703658829</v>
      </c>
    </row>
    <row r="63" spans="1:16" x14ac:dyDescent="0.25">
      <c r="P63" s="63">
        <v>0.2</v>
      </c>
    </row>
    <row r="64" spans="1:16" x14ac:dyDescent="0.25">
      <c r="P64" s="63">
        <v>0.05</v>
      </c>
    </row>
    <row r="65533" spans="7:7" x14ac:dyDescent="0.25">
      <c r="G65533" s="64"/>
    </row>
  </sheetData>
  <dataValidations count="4">
    <dataValidation type="list" allowBlank="1" showInputMessage="1" showErrorMessage="1" sqref="G65533:G65536 G2:G52">
      <formula1>CM</formula1>
    </dataValidation>
    <dataValidation type="list" allowBlank="1" showInputMessage="1" showErrorMessage="1" sqref="B5">
      <formula1>TIPO</formula1>
    </dataValidation>
    <dataValidation type="list" allowBlank="1" showInputMessage="1" showErrorMessage="1" sqref="H2:H52">
      <formula1>CAT</formula1>
    </dataValidation>
    <dataValidation type="list" allowBlank="1" showInputMessage="1" showErrorMessage="1" sqref="E2:E52">
      <formula1>CODICE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5533"/>
  <sheetViews>
    <sheetView zoomScale="90" zoomScaleNormal="90" workbookViewId="0">
      <pane ySplit="1" topLeftCell="A2" activePane="bottomLeft" state="frozen"/>
      <selection activeCell="G47" sqref="G47:H47"/>
      <selection pane="bottomLeft" activeCell="T29" sqref="T29"/>
    </sheetView>
  </sheetViews>
  <sheetFormatPr defaultRowHeight="15" x14ac:dyDescent="0.25"/>
  <cols>
    <col min="1" max="1" width="23.5703125" style="1" customWidth="1"/>
    <col min="2" max="2" width="16.28515625" style="1" customWidth="1"/>
    <col min="3" max="3" width="3" style="1" customWidth="1"/>
    <col min="4" max="4" width="26" style="1" customWidth="1"/>
    <col min="5" max="5" width="12.140625" style="1" customWidth="1"/>
    <col min="6" max="7" width="2.5703125" style="1" customWidth="1"/>
    <col min="8" max="8" width="2" style="1" customWidth="1"/>
    <col min="9" max="9" width="6.7109375" style="1" customWidth="1"/>
    <col min="10" max="10" width="7.5703125" style="1" customWidth="1"/>
    <col min="11" max="11" width="6" style="1" customWidth="1"/>
    <col min="12" max="12" width="11" style="1" customWidth="1"/>
    <col min="13" max="13" width="9.140625" style="1" customWidth="1"/>
    <col min="14" max="14" width="10" style="1" customWidth="1"/>
    <col min="15" max="15" width="17.5703125" style="1" customWidth="1"/>
    <col min="16" max="16" width="9.140625" style="1" customWidth="1"/>
    <col min="17" max="17" width="6.28515625" style="1" customWidth="1"/>
    <col min="20" max="21" width="9.140625" style="1"/>
    <col min="22" max="22" width="13.7109375" style="1" customWidth="1"/>
    <col min="23" max="16384" width="9.140625" style="1"/>
  </cols>
  <sheetData>
    <row r="1" spans="1:29" ht="15.75" thickBot="1" x14ac:dyDescent="0.3">
      <c r="A1" s="73"/>
      <c r="B1" s="74"/>
      <c r="D1" s="70" t="s">
        <v>32</v>
      </c>
      <c r="E1" s="70" t="s">
        <v>0</v>
      </c>
      <c r="F1" s="70" t="s">
        <v>1</v>
      </c>
      <c r="G1" s="70" t="s">
        <v>6</v>
      </c>
      <c r="H1" s="70" t="s">
        <v>5</v>
      </c>
      <c r="I1" s="70" t="s">
        <v>2</v>
      </c>
      <c r="J1" s="70" t="s">
        <v>3</v>
      </c>
      <c r="K1" s="70" t="s">
        <v>4</v>
      </c>
      <c r="L1" s="70" t="s">
        <v>40</v>
      </c>
      <c r="M1" s="70" t="s">
        <v>41</v>
      </c>
      <c r="N1" s="70" t="s">
        <v>34</v>
      </c>
      <c r="O1" s="70" t="s">
        <v>42</v>
      </c>
      <c r="P1" s="71" t="s">
        <v>37</v>
      </c>
      <c r="Q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6.5" thickBot="1" x14ac:dyDescent="0.3">
      <c r="A2" s="75" t="s">
        <v>102</v>
      </c>
      <c r="B2" s="10">
        <f>O61</f>
        <v>12800.468979422845</v>
      </c>
      <c r="D2" s="2" t="s">
        <v>56</v>
      </c>
      <c r="E2" s="2" t="str">
        <f>STIMA!E2</f>
        <v>A.02.001.f</v>
      </c>
      <c r="F2" s="3" t="str">
        <f t="shared" ref="F2:F47" si="0">IF(E2="","",VLOOKUP(E2,EPU,2,FALSE))</f>
        <v>- Dei rilevati con materiale da cava A1/A3 - Profondità cm 30</v>
      </c>
      <c r="G2" s="2" t="str">
        <f>STIMA!G2</f>
        <v>CORPO</v>
      </c>
      <c r="H2" s="2" t="str">
        <f>STIMA!H2</f>
        <v xml:space="preserve">MOVIMENTI DI MATERIE </v>
      </c>
      <c r="I2" s="4">
        <f>$B$7</f>
        <v>1</v>
      </c>
      <c r="J2" s="5">
        <f>IF(B47&gt;0,B6,IF(B3&gt;0,(B6+2*B10+((B3+B11)*B16-B30/COS(ATAN(B16)))*2+(IF(B3&gt;B19,2*B18,0)))+B15+2*B12,0))</f>
        <v>63.218334617360803</v>
      </c>
      <c r="K2" s="22"/>
      <c r="L2" s="5">
        <f>I2*J2</f>
        <v>63.218334617360803</v>
      </c>
      <c r="M2" s="2" t="str">
        <f t="shared" ref="M2:M46" si="1">IF(E2="","",VLOOKUP(E2,EPU,3,FALSE))</f>
        <v>MQ</v>
      </c>
      <c r="N2" s="6">
        <f t="shared" ref="N2:N46" si="2">IF(E2="","",VLOOKUP(E2,EPU,4,FALSE))</f>
        <v>5.82</v>
      </c>
      <c r="O2" s="7">
        <f t="shared" ref="O2:O9" si="3">L2*N2</f>
        <v>367.93070747303989</v>
      </c>
      <c r="P2" s="8">
        <f t="shared" ref="P2:P9" si="4">O2/$O$61</f>
        <v>2.8743533386511075E-2</v>
      </c>
    </row>
    <row r="3" spans="1:29" ht="15.75" thickBot="1" x14ac:dyDescent="0.3">
      <c r="A3" s="75" t="s">
        <v>110</v>
      </c>
      <c r="B3" s="14">
        <f>STIMA!V3</f>
        <v>12</v>
      </c>
      <c r="D3" s="2" t="s">
        <v>74</v>
      </c>
      <c r="E3" s="2" t="str">
        <f>STIMA!E3</f>
        <v>A.02.020.b</v>
      </c>
      <c r="F3" s="3" t="str">
        <f t="shared" si="0"/>
        <v>- Con uso di calce</v>
      </c>
      <c r="G3" s="2" t="str">
        <f>STIMA!G3</f>
        <v>CORPO</v>
      </c>
      <c r="H3" s="2" t="str">
        <f>STIMA!H3</f>
        <v xml:space="preserve">MOVIMENTI DI MATERIE </v>
      </c>
      <c r="I3" s="4">
        <f>IF(B34=1,$B$7,0)</f>
        <v>1</v>
      </c>
      <c r="J3" s="5">
        <f>IF(B47&gt;0,B6,IF(B3&gt;0,(B6+2*B10+((B3+B11)*B16-B30/COS(ATAN(B16)))*2+(IF(B3&gt;B19,2*B18,0)))+B15+B12,B6+2*B10+2*B12+B15))</f>
        <v>63.218334617360803</v>
      </c>
      <c r="K3" s="60">
        <v>0.3</v>
      </c>
      <c r="L3" s="5">
        <f>I3*J3*K3</f>
        <v>18.965500385208241</v>
      </c>
      <c r="M3" s="2" t="str">
        <f t="shared" si="1"/>
        <v>MC</v>
      </c>
      <c r="N3" s="6">
        <f t="shared" si="2"/>
        <v>5.9</v>
      </c>
      <c r="O3" s="7">
        <f t="shared" si="3"/>
        <v>111.89645227272862</v>
      </c>
      <c r="P3" s="13">
        <f t="shared" si="4"/>
        <v>8.7415900505368738E-3</v>
      </c>
    </row>
    <row r="4" spans="1:29" ht="15.75" thickBot="1" x14ac:dyDescent="0.3">
      <c r="A4" s="75" t="s">
        <v>109</v>
      </c>
      <c r="B4" s="14">
        <v>1</v>
      </c>
      <c r="D4" s="2" t="s">
        <v>71</v>
      </c>
      <c r="E4" s="2" t="str">
        <f>STIMA!E4</f>
        <v>A.01.001</v>
      </c>
      <c r="F4" s="3" t="str">
        <f t="shared" si="0"/>
        <v>SCAVO DI SBANCAMENTO IN MATERIE DI QUALSIASI NATURA</v>
      </c>
      <c r="G4" s="2" t="str">
        <f>STIMA!G4</f>
        <v>MISURA</v>
      </c>
      <c r="H4" s="2" t="str">
        <f>STIMA!H4</f>
        <v>BONIFICHE</v>
      </c>
      <c r="I4" s="4">
        <f>$B$7</f>
        <v>1</v>
      </c>
      <c r="J4" s="5">
        <f>J3</f>
        <v>63.218334617360803</v>
      </c>
      <c r="K4" s="5">
        <f>B32</f>
        <v>0.5</v>
      </c>
      <c r="L4" s="5">
        <f>I4*J4*K4</f>
        <v>31.609167308680401</v>
      </c>
      <c r="M4" s="2" t="str">
        <f t="shared" si="1"/>
        <v>MC</v>
      </c>
      <c r="N4" s="6">
        <f t="shared" si="2"/>
        <v>3.65</v>
      </c>
      <c r="O4" s="7">
        <f t="shared" si="3"/>
        <v>115.37346067668346</v>
      </c>
      <c r="P4" s="13">
        <f t="shared" si="4"/>
        <v>9.013221379790843E-3</v>
      </c>
    </row>
    <row r="5" spans="1:29" ht="15.75" thickBot="1" x14ac:dyDescent="0.3">
      <c r="A5" s="17" t="s">
        <v>90</v>
      </c>
      <c r="B5" s="18" t="str">
        <f>STIMA!$B$5</f>
        <v>B.1</v>
      </c>
      <c r="D5" s="2" t="s">
        <v>72</v>
      </c>
      <c r="E5" s="2" t="str">
        <f>STIMA!E5</f>
        <v>A.02.003</v>
      </c>
      <c r="F5" s="3" t="str">
        <f t="shared" si="0"/>
        <v>FORNITURA MATERIALI PER RILEVATI DA CAVE CON DISTANZA &lt; 5 KM</v>
      </c>
      <c r="G5" s="2" t="str">
        <f>STIMA!G5</f>
        <v>MISURA</v>
      </c>
      <c r="H5" s="2" t="str">
        <f>STIMA!H5</f>
        <v>BONIFICHE</v>
      </c>
      <c r="I5" s="4">
        <f>$B$7</f>
        <v>1</v>
      </c>
      <c r="J5" s="5">
        <f>J4</f>
        <v>63.218334617360803</v>
      </c>
      <c r="K5" s="5">
        <f>K4</f>
        <v>0.5</v>
      </c>
      <c r="L5" s="5">
        <f>I5*J5*K5</f>
        <v>31.609167308680401</v>
      </c>
      <c r="M5" s="2" t="str">
        <f t="shared" si="1"/>
        <v>MC</v>
      </c>
      <c r="N5" s="6">
        <f t="shared" si="2"/>
        <v>15.83</v>
      </c>
      <c r="O5" s="7">
        <f t="shared" si="3"/>
        <v>500.37311849641077</v>
      </c>
      <c r="P5" s="13">
        <f t="shared" si="4"/>
        <v>3.9090217655366861E-2</v>
      </c>
    </row>
    <row r="6" spans="1:29" ht="15.75" thickBot="1" x14ac:dyDescent="0.3">
      <c r="A6" s="75" t="s">
        <v>97</v>
      </c>
      <c r="B6" s="19">
        <f>VLOOKUP($B$5,GEOMETRIA,HLOOKUP($A6,CNR!$A$1:$AX$2,2,FALSE),FALSE)</f>
        <v>19.5</v>
      </c>
      <c r="D6" s="2" t="s">
        <v>73</v>
      </c>
      <c r="E6" s="2" t="str">
        <f>STIMA!E6</f>
        <v>A.02.007.a</v>
      </c>
      <c r="F6" s="3" t="str">
        <f t="shared" si="0"/>
        <v>- Appartenenti ai gruppi A1, A2-4, A2-5, A3</v>
      </c>
      <c r="G6" s="2" t="str">
        <f>STIMA!G6</f>
        <v>MISURA</v>
      </c>
      <c r="H6" s="2" t="str">
        <f>STIMA!H6</f>
        <v>BONIFICHE</v>
      </c>
      <c r="I6" s="4">
        <f>$B$7</f>
        <v>1</v>
      </c>
      <c r="J6" s="5">
        <f>J5</f>
        <v>63.218334617360803</v>
      </c>
      <c r="K6" s="5">
        <f>K5</f>
        <v>0.5</v>
      </c>
      <c r="L6" s="5">
        <f>I6*J6*K6</f>
        <v>31.609167308680401</v>
      </c>
      <c r="M6" s="2" t="str">
        <f t="shared" si="1"/>
        <v>MC</v>
      </c>
      <c r="N6" s="6">
        <f t="shared" si="2"/>
        <v>1.7</v>
      </c>
      <c r="O6" s="7">
        <f t="shared" si="3"/>
        <v>53.735584424756681</v>
      </c>
      <c r="P6" s="13">
        <f t="shared" si="4"/>
        <v>4.1979387248340912E-3</v>
      </c>
    </row>
    <row r="7" spans="1:29" ht="15.75" thickBot="1" x14ac:dyDescent="0.3">
      <c r="A7" s="75" t="s">
        <v>116</v>
      </c>
      <c r="B7" s="21">
        <f>IF(B13=0,B4,(B13/2-B6/2)*6.28+B14*B13/2*0.75)</f>
        <v>1</v>
      </c>
      <c r="D7" s="2" t="s">
        <v>79</v>
      </c>
      <c r="E7" s="2" t="str">
        <f>STIMA!E7</f>
        <v>A.02.002.a</v>
      </c>
      <c r="F7" s="3" t="str">
        <f t="shared" si="0"/>
        <v>- Su terreni appartenenti ai gruppi A.1, A.2-4, A.2-5, A.3</v>
      </c>
      <c r="G7" s="2" t="str">
        <f>STIMA!G7</f>
        <v>CORPO</v>
      </c>
      <c r="H7" s="2" t="str">
        <f>STIMA!H7</f>
        <v xml:space="preserve">MOVIMENTI DI MATERIE </v>
      </c>
      <c r="I7" s="4">
        <f>$B$7</f>
        <v>1</v>
      </c>
      <c r="J7" s="5">
        <f>J2</f>
        <v>63.218334617360803</v>
      </c>
      <c r="K7" s="20"/>
      <c r="L7" s="5">
        <f>I7*J7</f>
        <v>63.218334617360803</v>
      </c>
      <c r="M7" s="2" t="str">
        <f t="shared" si="1"/>
        <v>MQ</v>
      </c>
      <c r="N7" s="6">
        <f t="shared" si="2"/>
        <v>0.43</v>
      </c>
      <c r="O7" s="7">
        <f t="shared" si="3"/>
        <v>27.183883885465146</v>
      </c>
      <c r="P7" s="13">
        <f t="shared" si="4"/>
        <v>2.1236631196219521E-3</v>
      </c>
    </row>
    <row r="8" spans="1:29" x14ac:dyDescent="0.25">
      <c r="A8" s="23" t="s">
        <v>96</v>
      </c>
      <c r="B8" s="24">
        <f>VLOOKUP($B$5,GEOMETRIA,HLOOKUP($A8,CNR!$A$1:$AX$2,2,FALSE),FALSE)</f>
        <v>2</v>
      </c>
      <c r="D8" s="2" t="s">
        <v>78</v>
      </c>
      <c r="E8" s="2" t="str">
        <f>STIMA!E8</f>
        <v>A.02.002.b</v>
      </c>
      <c r="F8" s="3" t="str">
        <f t="shared" si="0"/>
        <v>- Su terreni appartenenti ai gruppi A.4, A.2-6, A.2-7, A.5</v>
      </c>
      <c r="G8" s="2" t="str">
        <f>STIMA!G8</f>
        <v>CORPO</v>
      </c>
      <c r="H8" s="2" t="str">
        <f>STIMA!H8</f>
        <v xml:space="preserve">MOVIMENTI DI MATERIE </v>
      </c>
      <c r="I8" s="4">
        <f>$B$7</f>
        <v>1</v>
      </c>
      <c r="J8" s="5">
        <f>IF(B47&gt;0,B6,IF(B3&gt;0,0,B6+2*B10+2*B12+B15))</f>
        <v>0</v>
      </c>
      <c r="K8" s="22"/>
      <c r="L8" s="5">
        <f>I8*J8</f>
        <v>0</v>
      </c>
      <c r="M8" s="2" t="str">
        <f t="shared" si="1"/>
        <v>MQ</v>
      </c>
      <c r="N8" s="6">
        <f t="shared" si="2"/>
        <v>0.87</v>
      </c>
      <c r="O8" s="7">
        <f t="shared" si="3"/>
        <v>0</v>
      </c>
      <c r="P8" s="13">
        <f t="shared" si="4"/>
        <v>0</v>
      </c>
    </row>
    <row r="9" spans="1:29" x14ac:dyDescent="0.25">
      <c r="A9" s="26" t="s">
        <v>89</v>
      </c>
      <c r="B9" s="27">
        <f>VLOOKUP($B$5,GEOMETRIA,HLOOKUP($A9,CNR!$A$1:$AX$2,2,FALSE),FALSE)</f>
        <v>2.5</v>
      </c>
      <c r="D9" s="2" t="s">
        <v>58</v>
      </c>
      <c r="E9" s="2" t="str">
        <f>STIMA!E9</f>
        <v>E.01.031.b</v>
      </c>
      <c r="F9" s="3" t="str">
        <f t="shared" si="0"/>
        <v>- Resistenza a trazione(*) UNI EN ISO 10319 (kN/m)&gt;35 (kN/m)</v>
      </c>
      <c r="G9" s="2" t="str">
        <f>STIMA!G9</f>
        <v>CORPO</v>
      </c>
      <c r="H9" s="2" t="str">
        <f>STIMA!H9</f>
        <v xml:space="preserve">MOVIMENTI DI MATERIE </v>
      </c>
      <c r="I9" s="4">
        <f>IF(B33=1,$B$7,0)</f>
        <v>1</v>
      </c>
      <c r="J9" s="25">
        <f>IF(B3&gt;0,(B6+2*B10+((B3+B11)*B16-B30/COS(ATAN(B16)))*2+(IF(B3&gt;B19,2*B18,0))+2*(B31+B32+0.5))+2*B12+B15,B6+2*B10+2*B12+B15+2*(B31+B32+0.5))</f>
        <v>65.818334617360804</v>
      </c>
      <c r="K9" s="12"/>
      <c r="L9" s="5">
        <f>I9*J9</f>
        <v>65.818334617360804</v>
      </c>
      <c r="M9" s="2" t="str">
        <f t="shared" si="1"/>
        <v>MQ</v>
      </c>
      <c r="N9" s="6">
        <f t="shared" si="2"/>
        <v>1.63</v>
      </c>
      <c r="O9" s="7">
        <f t="shared" si="3"/>
        <v>107.2838854262981</v>
      </c>
      <c r="P9" s="13">
        <f t="shared" si="4"/>
        <v>8.3812464682942716E-3</v>
      </c>
    </row>
    <row r="10" spans="1:29" x14ac:dyDescent="0.25">
      <c r="A10" s="15" t="s">
        <v>44</v>
      </c>
      <c r="B10" s="27">
        <f>VLOOKUP($B$5,GEOMETRIA,HLOOKUP($A10,CNR!$A$1:$AX$2,2,FALSE),FALSE)</f>
        <v>1.25</v>
      </c>
      <c r="D10" s="2" t="s">
        <v>68</v>
      </c>
      <c r="E10" s="2"/>
      <c r="F10" s="29" t="str">
        <f t="shared" si="0"/>
        <v/>
      </c>
      <c r="G10" s="2"/>
      <c r="H10" s="2"/>
      <c r="I10" s="4">
        <f>$B$7</f>
        <v>1</v>
      </c>
      <c r="J10" s="5">
        <f>IF(B47&gt;0,B6+B10,IF(B3&gt;0,(B6+2*B10+2*B12+B15+B9+((B29+B11+(B3-B29-(IF((B3-B29)&gt;B19,B19,0)))/2)*B16-B30/COS(ATAN(B16)))*2),0))</f>
        <v>35.223334617360806</v>
      </c>
      <c r="K10" s="5">
        <f>IF(B3&gt;0,(IF(B3-B29&gt;B19,B3-B29-B19,B3-B29)),0)</f>
        <v>6.33</v>
      </c>
      <c r="L10" s="5">
        <f>I10*J10*K10</f>
        <v>222.96370812789391</v>
      </c>
      <c r="M10" s="28" t="str">
        <f t="shared" si="1"/>
        <v/>
      </c>
      <c r="N10" s="32" t="str">
        <f t="shared" si="2"/>
        <v/>
      </c>
      <c r="O10" s="33"/>
      <c r="P10" s="34"/>
    </row>
    <row r="11" spans="1:29" x14ac:dyDescent="0.25">
      <c r="A11" s="15" t="s">
        <v>81</v>
      </c>
      <c r="B11" s="27">
        <f>VLOOKUP($B$5,GEOMETRIA,HLOOKUP($A11,CNR!$A$1:$AX$2,2,FALSE),FALSE)</f>
        <v>0.1</v>
      </c>
      <c r="D11" s="2" t="s">
        <v>68</v>
      </c>
      <c r="E11" s="2"/>
      <c r="F11" s="36" t="str">
        <f>IF(E11="","",VLOOKUP(E11,EPU,2,FALSE))</f>
        <v/>
      </c>
      <c r="G11" s="2"/>
      <c r="H11" s="2"/>
      <c r="I11" s="4">
        <f>$B$7</f>
        <v>1</v>
      </c>
      <c r="J11" s="25">
        <f>IF(B47&gt;0,B6+B10+B18,IF(B3-B29&gt;B19,(B6+2*B10+2*B12+B15+B9+2*B18+((B3+B11-B19/2)*B16-B30/COS(ATAN(B16)))*2),0))</f>
        <v>58.218334617360796</v>
      </c>
      <c r="K11" s="5">
        <f>IF(B3-B29&gt;B19,B19,0)</f>
        <v>5</v>
      </c>
      <c r="L11" s="5">
        <f>I11*J11*K11</f>
        <v>291.09167308680401</v>
      </c>
      <c r="M11" s="35" t="str">
        <f>IF(E11="","",VLOOKUP(E11,EPU,3,FALSE))</f>
        <v/>
      </c>
      <c r="N11" s="39" t="str">
        <f>IF(E11="","",VLOOKUP(E11,EPU,4,FALSE))</f>
        <v/>
      </c>
      <c r="O11" s="40"/>
      <c r="P11" s="41"/>
    </row>
    <row r="12" spans="1:29" x14ac:dyDescent="0.25">
      <c r="A12" s="26" t="s">
        <v>94</v>
      </c>
      <c r="B12" s="27">
        <f>VLOOKUP($B$5,GEOMETRIA,HLOOKUP($A12,CNR!$A$1:$AX$2,2,FALSE),FALSE)</f>
        <v>0</v>
      </c>
      <c r="D12" s="2" t="s">
        <v>68</v>
      </c>
      <c r="E12" s="2" t="str">
        <f>STIMA!E12</f>
        <v>A.02.003</v>
      </c>
      <c r="F12" s="3" t="str">
        <f>IF(E12="","",VLOOKUP(E12,EPU,2,FALSE))</f>
        <v>FORNITURA MATERIALI PER RILEVATI DA CAVE CON DISTANZA &lt; 5 KM</v>
      </c>
      <c r="G12" s="2" t="str">
        <f>STIMA!G12</f>
        <v>CORPO</v>
      </c>
      <c r="H12" s="2" t="str">
        <f>STIMA!H12</f>
        <v xml:space="preserve">MOVIMENTI DI MATERIE </v>
      </c>
      <c r="I12" s="42" t="s">
        <v>85</v>
      </c>
      <c r="J12" s="43"/>
      <c r="K12" s="44"/>
      <c r="L12" s="5">
        <f>L10+L11</f>
        <v>514.05538121469795</v>
      </c>
      <c r="M12" s="2" t="str">
        <f>IF(E12="","",VLOOKUP(E12,EPU,3,FALSE))</f>
        <v>MC</v>
      </c>
      <c r="N12" s="6">
        <f>IF(E12="","",VLOOKUP(E12,EPU,4,FALSE))</f>
        <v>15.83</v>
      </c>
      <c r="O12" s="7">
        <f>L12*N12</f>
        <v>8137.4966846286688</v>
      </c>
      <c r="P12" s="13">
        <f>O12/$O$61</f>
        <v>0.63571863638042869</v>
      </c>
    </row>
    <row r="13" spans="1:29" x14ac:dyDescent="0.25">
      <c r="A13" s="23" t="s">
        <v>104</v>
      </c>
      <c r="B13" s="27">
        <f>VLOOKUP($B$5,GEOMETRIA,HLOOKUP($A13,CNR!$A$1:$AX$2,2,FALSE),FALSE)</f>
        <v>0</v>
      </c>
      <c r="D13" s="2" t="s">
        <v>67</v>
      </c>
      <c r="E13" s="2" t="str">
        <f>STIMA!E13</f>
        <v>A.02.007.d</v>
      </c>
      <c r="F13" s="3" t="str">
        <f t="shared" si="0"/>
        <v>- Compresa configurazione delle scarpate e profilatura dei cigli</v>
      </c>
      <c r="G13" s="2" t="str">
        <f>STIMA!G13</f>
        <v>CORPO</v>
      </c>
      <c r="H13" s="2" t="str">
        <f>STIMA!H13</f>
        <v xml:space="preserve">MOVIMENTI DI MATERIE </v>
      </c>
      <c r="I13" s="45" t="s">
        <v>85</v>
      </c>
      <c r="J13" s="46"/>
      <c r="K13" s="47"/>
      <c r="L13" s="5">
        <f>L12</f>
        <v>514.05538121469795</v>
      </c>
      <c r="M13" s="2" t="str">
        <f t="shared" si="1"/>
        <v>MC</v>
      </c>
      <c r="N13" s="6">
        <f t="shared" si="2"/>
        <v>0.87</v>
      </c>
      <c r="O13" s="7">
        <f>L13*N13</f>
        <v>447.22818165678723</v>
      </c>
      <c r="P13" s="13">
        <f>O13/$O$61</f>
        <v>3.4938421582499872E-2</v>
      </c>
    </row>
    <row r="14" spans="1:29" x14ac:dyDescent="0.25">
      <c r="A14" s="23" t="s">
        <v>105</v>
      </c>
      <c r="B14" s="27">
        <f>VLOOKUP($B$5,GEOMETRIA,HLOOKUP($A14,CNR!$A$1:$AX$2,2,FALSE),FALSE)</f>
        <v>0</v>
      </c>
      <c r="D14" s="2" t="s">
        <v>60</v>
      </c>
      <c r="E14" s="2" t="str">
        <f>STIMA!E14</f>
        <v>A.01.004</v>
      </c>
      <c r="F14" s="3" t="str">
        <f>IF(E14="","",VLOOKUP(E14,EPU,2,FALSE))</f>
        <v>SCAVO A SEZIONE RISTRETTA PER TRINCEE E BONIFICHE</v>
      </c>
      <c r="G14" s="2" t="str">
        <f>STIMA!G14</f>
        <v>CORPO</v>
      </c>
      <c r="H14" s="2" t="str">
        <f>STIMA!H14</f>
        <v xml:space="preserve">MOVIMENTI DI MATERIE </v>
      </c>
      <c r="I14" s="4">
        <f>$B$7</f>
        <v>1</v>
      </c>
      <c r="J14" s="5">
        <f>2*(B21+B21)</f>
        <v>4</v>
      </c>
      <c r="K14" s="5">
        <f>B21</f>
        <v>1</v>
      </c>
      <c r="L14" s="5">
        <f>I14*J14*K14</f>
        <v>4</v>
      </c>
      <c r="M14" s="2" t="str">
        <f>IF(E14="","",VLOOKUP(E14,EPU,3,FALSE))</f>
        <v>MC</v>
      </c>
      <c r="N14" s="6">
        <f>IF(E14="","",VLOOKUP(E14,EPU,4,FALSE))</f>
        <v>11.13</v>
      </c>
      <c r="O14" s="7">
        <f>L14*N14</f>
        <v>44.52</v>
      </c>
      <c r="P14" s="13">
        <f>O14/$O$61</f>
        <v>3.4779975695864969E-3</v>
      </c>
    </row>
    <row r="15" spans="1:29" x14ac:dyDescent="0.25">
      <c r="A15" s="26" t="s">
        <v>95</v>
      </c>
      <c r="B15" s="27">
        <f>VLOOKUP($B$5,GEOMETRIA,HLOOKUP($A15,CNR!$A$1:$AX$2,2,FALSE),FALSE)</f>
        <v>0</v>
      </c>
      <c r="D15" s="2" t="s">
        <v>64</v>
      </c>
      <c r="E15" s="2"/>
      <c r="F15" s="29"/>
      <c r="G15" s="2"/>
      <c r="H15" s="2"/>
      <c r="I15" s="4">
        <f>$B$7</f>
        <v>1</v>
      </c>
      <c r="J15" s="5">
        <f>IF(B47&gt;0,B6+B10,IF(B3+B29&lt;0,(B6+2*B10+2*B12+B15+B9+K15*B17),0))</f>
        <v>0</v>
      </c>
      <c r="K15" s="5">
        <f>IF(B3&lt;0,(IF(B29-B3&gt;B19,-B3+B29-B19,-B3+B29)),0)</f>
        <v>0</v>
      </c>
      <c r="L15" s="5">
        <f>I15*J15*K15</f>
        <v>0</v>
      </c>
      <c r="M15" s="28" t="str">
        <f>IF(E15="","",VLOOKUP(E15,EPU,3,FALSE))</f>
        <v/>
      </c>
      <c r="N15" s="32" t="str">
        <f>IF(E15="","",VLOOKUP(E15,EPU,4,FALSE))</f>
        <v/>
      </c>
      <c r="O15" s="33"/>
      <c r="P15" s="34"/>
    </row>
    <row r="16" spans="1:29" x14ac:dyDescent="0.25">
      <c r="A16" s="15" t="s">
        <v>45</v>
      </c>
      <c r="B16" s="27">
        <f>VLOOKUP($B$5,GEOMETRIA,HLOOKUP($A16,CNR!$A$1:$AX$2,2,FALSE),FALSE)</f>
        <v>1.5</v>
      </c>
      <c r="D16" s="2" t="s">
        <v>64</v>
      </c>
      <c r="E16" s="2"/>
      <c r="F16" s="36"/>
      <c r="G16" s="2"/>
      <c r="H16" s="2"/>
      <c r="I16" s="4">
        <f>$B$7</f>
        <v>1</v>
      </c>
      <c r="J16" s="5">
        <f>IF(B47&gt;0,B6+B10+B18,IF(K16&gt;0,(B6+2*B10+2*B12+B15+B9+2*K15*B17+K16*B17)+2*B18,0))</f>
        <v>0</v>
      </c>
      <c r="K16" s="5">
        <f>IF(B3&lt;0,(IF(B29-B3&gt;B19,B19,0)),0)</f>
        <v>0</v>
      </c>
      <c r="L16" s="5">
        <f>I16*J16*K16</f>
        <v>0</v>
      </c>
      <c r="M16" s="35" t="str">
        <f>IF(E16="","",VLOOKUP(E16,EPU,3,FALSE))</f>
        <v/>
      </c>
      <c r="N16" s="39" t="str">
        <f>IF(E16="","",VLOOKUP(E16,EPU,4,FALSE))</f>
        <v/>
      </c>
      <c r="O16" s="40"/>
      <c r="P16" s="41"/>
    </row>
    <row r="17" spans="1:16" x14ac:dyDescent="0.25">
      <c r="A17" s="15" t="s">
        <v>46</v>
      </c>
      <c r="B17" s="27">
        <f>VLOOKUP($B$5,GEOMETRIA,HLOOKUP($A17,CNR!$A$1:$AX$2,2,FALSE),FALSE)</f>
        <v>1</v>
      </c>
      <c r="D17" s="2" t="s">
        <v>64</v>
      </c>
      <c r="E17" s="2" t="str">
        <f>STIMA!E17</f>
        <v>A.01.001</v>
      </c>
      <c r="F17" s="3" t="str">
        <f>IF(E17="","",VLOOKUP(E17,EPU,2,FALSE))</f>
        <v>SCAVO DI SBANCAMENTO IN MATERIE DI QUALSIASI NATURA</v>
      </c>
      <c r="G17" s="2" t="str">
        <f>STIMA!G17</f>
        <v>CORPO</v>
      </c>
      <c r="H17" s="2" t="str">
        <f>STIMA!H17</f>
        <v xml:space="preserve">MOVIMENTI DI MATERIE </v>
      </c>
      <c r="I17" s="48" t="s">
        <v>85</v>
      </c>
      <c r="J17" s="49"/>
      <c r="K17" s="50"/>
      <c r="L17" s="5">
        <f>L15+L16</f>
        <v>0</v>
      </c>
      <c r="M17" s="2" t="str">
        <f>IF(E17="","",VLOOKUP(E17,EPU,3,FALSE))</f>
        <v>MC</v>
      </c>
      <c r="N17" s="6">
        <f>IF(E17="","",VLOOKUP(E17,EPU,4,FALSE))</f>
        <v>3.65</v>
      </c>
      <c r="O17" s="7">
        <f t="shared" ref="O17:O35" si="5">L17*N17</f>
        <v>0</v>
      </c>
      <c r="P17" s="13">
        <f t="shared" ref="P17:P52" si="6">O17/$O$61</f>
        <v>0</v>
      </c>
    </row>
    <row r="18" spans="1:16" x14ac:dyDescent="0.25">
      <c r="A18" s="23" t="s">
        <v>84</v>
      </c>
      <c r="B18" s="27">
        <f>VLOOKUP($B$5,GEOMETRIA,HLOOKUP($A18,CNR!$A$1:$AX$2,2,FALSE),FALSE)</f>
        <v>3</v>
      </c>
      <c r="D18" s="2" t="s">
        <v>50</v>
      </c>
      <c r="E18" s="2" t="str">
        <f>STIMA!E18</f>
        <v>D.01.001</v>
      </c>
      <c r="F18" s="3" t="str">
        <f t="shared" si="0"/>
        <v>FONDAZIONE STRADALE IN MISTO GRANULARE STABILIZZATO</v>
      </c>
      <c r="G18" s="2" t="str">
        <f>STIMA!G18</f>
        <v>CORPO</v>
      </c>
      <c r="H18" s="2" t="str">
        <f>STIMA!H18</f>
        <v>SOVRASTRUTTURA</v>
      </c>
      <c r="I18" s="4">
        <f t="shared" ref="I18:I25" si="7">$B$7</f>
        <v>1</v>
      </c>
      <c r="J18" s="5">
        <f>IF(B47&gt;0,B6+B48,B6+2*B12+B15+B8*(2*(MAX(B27,B28))+2*B26+2*B25+2*B24+B23))</f>
        <v>21.58</v>
      </c>
      <c r="K18" s="5">
        <f>B23</f>
        <v>0.3</v>
      </c>
      <c r="L18" s="5">
        <f t="shared" ref="L18:L22" si="8">I18*J18*K18</f>
        <v>6.4739999999999993</v>
      </c>
      <c r="M18" s="2" t="str">
        <f t="shared" si="1"/>
        <v>MC</v>
      </c>
      <c r="N18" s="6">
        <f t="shared" si="2"/>
        <v>31.05</v>
      </c>
      <c r="O18" s="7">
        <f t="shared" si="5"/>
        <v>201.01769999999999</v>
      </c>
      <c r="P18" s="13">
        <f t="shared" si="6"/>
        <v>1.5703932435846082E-2</v>
      </c>
    </row>
    <row r="19" spans="1:16" x14ac:dyDescent="0.25">
      <c r="A19" s="23" t="s">
        <v>83</v>
      </c>
      <c r="B19" s="27">
        <f>VLOOKUP($B$5,GEOMETRIA,HLOOKUP($A19,CNR!$A$1:$AX$2,2,FALSE),FALSE)</f>
        <v>5</v>
      </c>
      <c r="D19" s="2" t="s">
        <v>51</v>
      </c>
      <c r="E19" s="2" t="str">
        <f>STIMA!E19</f>
        <v>D.01.003</v>
      </c>
      <c r="F19" s="3" t="str">
        <f t="shared" si="0"/>
        <v>FONDAZIONE STRADALE IN MISTO CEMENTATO</v>
      </c>
      <c r="G19" s="2" t="str">
        <f>STIMA!G19</f>
        <v>CORPO</v>
      </c>
      <c r="H19" s="2" t="str">
        <f>STIMA!H19</f>
        <v>SOVRASTRUTTURA</v>
      </c>
      <c r="I19" s="4">
        <f t="shared" si="7"/>
        <v>1</v>
      </c>
      <c r="J19" s="5">
        <f>IF(B47&gt;0,B6+B48,B6+B8*(2*(MAX(B27,B28))+2*B26+2*B25+B24))</f>
        <v>20.68</v>
      </c>
      <c r="K19" s="5">
        <f>B24</f>
        <v>0.15</v>
      </c>
      <c r="L19" s="5">
        <f t="shared" si="8"/>
        <v>3.1019999999999999</v>
      </c>
      <c r="M19" s="2" t="str">
        <f t="shared" si="1"/>
        <v>MC</v>
      </c>
      <c r="N19" s="6">
        <f t="shared" si="2"/>
        <v>47.63</v>
      </c>
      <c r="O19" s="7">
        <f t="shared" si="5"/>
        <v>147.74825999999999</v>
      </c>
      <c r="P19" s="13">
        <f t="shared" si="6"/>
        <v>1.1542409909942358E-2</v>
      </c>
    </row>
    <row r="20" spans="1:16" x14ac:dyDescent="0.25">
      <c r="A20" s="15" t="s">
        <v>47</v>
      </c>
      <c r="B20" s="27">
        <f>VLOOKUP($B$5,GEOMETRIA,HLOOKUP($A20,CNR!$A$1:$AX$2,2,FALSE),FALSE)</f>
        <v>1</v>
      </c>
      <c r="D20" s="2" t="s">
        <v>52</v>
      </c>
      <c r="E20" s="2" t="str">
        <f>STIMA!E20</f>
        <v>D.01.005.c</v>
      </c>
      <c r="F20" s="3" t="str">
        <f t="shared" si="0"/>
        <v>- Con bitume modificato soft per metro cubo reso e per uno spessore superiore a cm 10</v>
      </c>
      <c r="G20" s="2" t="str">
        <f>STIMA!G20</f>
        <v>CORPO</v>
      </c>
      <c r="H20" s="2" t="str">
        <f>STIMA!H20</f>
        <v>SOVRASTRUTTURA</v>
      </c>
      <c r="I20" s="4">
        <f t="shared" si="7"/>
        <v>1</v>
      </c>
      <c r="J20" s="5">
        <f>IF(B47&gt;0,B6+B48,B6+B8*(2*(MAX(B27,B28))+2*B26+B25))</f>
        <v>20.14</v>
      </c>
      <c r="K20" s="5">
        <f>B25</f>
        <v>0.12</v>
      </c>
      <c r="L20" s="5">
        <f t="shared" si="8"/>
        <v>2.4167999999999998</v>
      </c>
      <c r="M20" s="2" t="str">
        <f t="shared" si="1"/>
        <v>MC</v>
      </c>
      <c r="N20" s="6">
        <f t="shared" si="2"/>
        <v>138.33000000000001</v>
      </c>
      <c r="O20" s="7">
        <f t="shared" si="5"/>
        <v>334.315944</v>
      </c>
      <c r="P20" s="13">
        <f t="shared" si="6"/>
        <v>2.6117476206334575E-2</v>
      </c>
    </row>
    <row r="21" spans="1:16" x14ac:dyDescent="0.25">
      <c r="A21" s="15" t="s">
        <v>48</v>
      </c>
      <c r="B21" s="27">
        <f>VLOOKUP($B$5,GEOMETRIA,HLOOKUP($A21,CNR!$A$1:$AX$2,2,FALSE),FALSE)</f>
        <v>1</v>
      </c>
      <c r="D21" s="2" t="s">
        <v>53</v>
      </c>
      <c r="E21" s="2" t="str">
        <f>STIMA!E21</f>
        <v>D.01.017.e</v>
      </c>
      <c r="F21" s="3" t="str">
        <f t="shared" si="0"/>
        <v>- Con bitume modificato soft per metro cubo reso e per spessore superiore a cm 6</v>
      </c>
      <c r="G21" s="2" t="str">
        <f>STIMA!G21</f>
        <v>CORPO</v>
      </c>
      <c r="H21" s="2" t="str">
        <f>STIMA!H21</f>
        <v>SOVRASTRUTTURA</v>
      </c>
      <c r="I21" s="4">
        <f t="shared" si="7"/>
        <v>1</v>
      </c>
      <c r="J21" s="5">
        <f>IF(B47&gt;0,B6+B48,B6+B8*(2*(MAX(B27,B28))+B26))</f>
        <v>19.78</v>
      </c>
      <c r="K21" s="5">
        <f>B26</f>
        <v>0.06</v>
      </c>
      <c r="L21" s="5">
        <f t="shared" si="8"/>
        <v>1.1868000000000001</v>
      </c>
      <c r="M21" s="2" t="str">
        <f t="shared" si="1"/>
        <v>MC</v>
      </c>
      <c r="N21" s="6">
        <f t="shared" si="2"/>
        <v>152.34</v>
      </c>
      <c r="O21" s="7">
        <f t="shared" si="5"/>
        <v>180.79711200000003</v>
      </c>
      <c r="P21" s="13">
        <f t="shared" si="6"/>
        <v>1.4124256876106418E-2</v>
      </c>
    </row>
    <row r="22" spans="1:16" ht="15.75" thickBot="1" x14ac:dyDescent="0.3">
      <c r="A22" s="15" t="s">
        <v>49</v>
      </c>
      <c r="B22" s="27">
        <f>VLOOKUP($B$5,GEOMETRIA,HLOOKUP($A22,CNR!$A$1:$AX$2,2,FALSE),FALSE)</f>
        <v>1</v>
      </c>
      <c r="D22" s="2" t="s">
        <v>54</v>
      </c>
      <c r="E22" s="2" t="str">
        <f>STIMA!E22</f>
        <v>D.01.021.e</v>
      </c>
      <c r="F22" s="3" t="str">
        <f t="shared" si="0"/>
        <v>- Con bitume modificato hard per metro cubo reso e per spessore superiore a cm 3</v>
      </c>
      <c r="G22" s="2" t="str">
        <f>STIMA!G22</f>
        <v>CORPO</v>
      </c>
      <c r="H22" s="2" t="str">
        <f>STIMA!H22</f>
        <v>SOVRASTRUTTURA</v>
      </c>
      <c r="I22" s="4">
        <f t="shared" si="7"/>
        <v>1</v>
      </c>
      <c r="J22" s="5">
        <f>IF(B47&gt;0,B6+B48,B6+B8*B27)</f>
        <v>19.5</v>
      </c>
      <c r="K22" s="5">
        <f>B27</f>
        <v>0</v>
      </c>
      <c r="L22" s="5">
        <f t="shared" si="8"/>
        <v>0</v>
      </c>
      <c r="M22" s="2" t="str">
        <f t="shared" si="1"/>
        <v>MC</v>
      </c>
      <c r="N22" s="6">
        <f t="shared" si="2"/>
        <v>173.44</v>
      </c>
      <c r="O22" s="7">
        <f t="shared" si="5"/>
        <v>0</v>
      </c>
      <c r="P22" s="13">
        <f t="shared" si="6"/>
        <v>0</v>
      </c>
    </row>
    <row r="23" spans="1:16" x14ac:dyDescent="0.25">
      <c r="A23" s="76" t="s">
        <v>50</v>
      </c>
      <c r="B23" s="52">
        <f>VLOOKUP($B$5,GEOMETRIA,HLOOKUP($A23,CNR!$A$1:$AX$2,2,FALSE),FALSE)</f>
        <v>0.3</v>
      </c>
      <c r="D23" s="2" t="s">
        <v>55</v>
      </c>
      <c r="E23" s="2" t="str">
        <f>STIMA!E23</f>
        <v>D.01.036.a</v>
      </c>
      <c r="F23" s="3" t="str">
        <f t="shared" si="0"/>
        <v>- Con bitume modificato hard per uno spessore di cm 4</v>
      </c>
      <c r="G23" s="2" t="str">
        <f>STIMA!G23</f>
        <v>CORPO</v>
      </c>
      <c r="H23" s="2" t="str">
        <f>STIMA!H23</f>
        <v>SOVRASTRUTTURA</v>
      </c>
      <c r="I23" s="4">
        <f t="shared" si="7"/>
        <v>1</v>
      </c>
      <c r="J23" s="5">
        <f>IF(B47&gt;0,B6+B48,B6+B8*B28)</f>
        <v>19.579999999999998</v>
      </c>
      <c r="K23" s="12"/>
      <c r="L23" s="5">
        <f>IF(B28&gt;0,I23*J23,0)</f>
        <v>19.579999999999998</v>
      </c>
      <c r="M23" s="2" t="str">
        <f t="shared" si="1"/>
        <v>MQ</v>
      </c>
      <c r="N23" s="6">
        <f t="shared" si="2"/>
        <v>9.7799999999999994</v>
      </c>
      <c r="O23" s="7">
        <f t="shared" si="5"/>
        <v>191.49239999999998</v>
      </c>
      <c r="P23" s="13">
        <f t="shared" si="6"/>
        <v>1.4959795637787179E-2</v>
      </c>
    </row>
    <row r="24" spans="1:16" x14ac:dyDescent="0.25">
      <c r="A24" s="77" t="s">
        <v>51</v>
      </c>
      <c r="B24" s="54">
        <f>VLOOKUP($B$5,GEOMETRIA,HLOOKUP($A24,CNR!$A$1:$AX$2,2,FALSE),FALSE)</f>
        <v>0.15</v>
      </c>
      <c r="D24" s="2" t="s">
        <v>59</v>
      </c>
      <c r="E24" s="2" t="str">
        <f>STIMA!E24</f>
        <v>D.01.043.a</v>
      </c>
      <c r="F24" s="3" t="str">
        <f t="shared" si="0"/>
        <v>- In emulsione bituminosa non modificata</v>
      </c>
      <c r="G24" s="2" t="str">
        <f>STIMA!G24</f>
        <v>CORPO</v>
      </c>
      <c r="H24" s="2" t="str">
        <f>STIMA!H24</f>
        <v>SOVRASTRUTTURA</v>
      </c>
      <c r="I24" s="4">
        <f t="shared" si="7"/>
        <v>1</v>
      </c>
      <c r="J24" s="5">
        <f>J23</f>
        <v>19.579999999999998</v>
      </c>
      <c r="K24" s="12"/>
      <c r="L24" s="5">
        <f>L23</f>
        <v>19.579999999999998</v>
      </c>
      <c r="M24" s="2" t="str">
        <f t="shared" si="1"/>
        <v>MQ</v>
      </c>
      <c r="N24" s="6">
        <f t="shared" si="2"/>
        <v>0.8</v>
      </c>
      <c r="O24" s="7">
        <f t="shared" si="5"/>
        <v>15.664</v>
      </c>
      <c r="P24" s="13">
        <f t="shared" si="6"/>
        <v>1.223705164645168E-3</v>
      </c>
    </row>
    <row r="25" spans="1:16" x14ac:dyDescent="0.25">
      <c r="A25" s="77" t="s">
        <v>52</v>
      </c>
      <c r="B25" s="54">
        <f>VLOOKUP($B$5,GEOMETRIA,HLOOKUP($A25,CNR!$A$1:$AX$2,2,FALSE),FALSE)</f>
        <v>0.12</v>
      </c>
      <c r="D25" s="55" t="s">
        <v>87</v>
      </c>
      <c r="E25" s="2" t="str">
        <f>STIMA!E25</f>
        <v>A.02.004.b</v>
      </c>
      <c r="F25" s="3" t="str">
        <f t="shared" si="0"/>
        <v>- Dai depositi dell'amministrazione</v>
      </c>
      <c r="G25" s="2" t="str">
        <f>STIMA!G25</f>
        <v>CORPO</v>
      </c>
      <c r="H25" s="2" t="str">
        <f>STIMA!H25</f>
        <v xml:space="preserve">MOVIMENTI DI MATERIE </v>
      </c>
      <c r="I25" s="4">
        <f t="shared" si="7"/>
        <v>1</v>
      </c>
      <c r="J25" s="5">
        <f>IF(B47&gt;0,ABS(B3)/COS(ATAN(B16))+B10,IF(B3&gt;0,(2*(B3-B29)/COS(ATAN(B16))+((B29+B11)*(B10+(B29+B11)*B16/2)-B29*B29/2)*2/B30+B9*B29/B30+(IF(B3&gt;B19,2*B18,0))+IF(B13&gt;0,((3.14*(B13/2-B6-B15)^2*B3)/B7/B30),0)),((K15+B29-B30)+(K16-B30))*2*+B17+B9*B29/B30+IF(B29-B3&gt;B19,2*B18,0)+2*B10/B30))</f>
        <v>60.319062617673666</v>
      </c>
      <c r="K25" s="5">
        <f>B30</f>
        <v>0.3</v>
      </c>
      <c r="L25" s="5">
        <f>I25*J25*K25</f>
        <v>18.0957187853021</v>
      </c>
      <c r="M25" s="2" t="str">
        <f t="shared" si="1"/>
        <v>MC</v>
      </c>
      <c r="N25" s="6">
        <f t="shared" si="2"/>
        <v>4.17</v>
      </c>
      <c r="O25" s="7">
        <f t="shared" si="5"/>
        <v>75.459147334709755</v>
      </c>
      <c r="P25" s="13">
        <f t="shared" si="6"/>
        <v>5.8950298974211569E-3</v>
      </c>
    </row>
    <row r="26" spans="1:16" x14ac:dyDescent="0.25">
      <c r="A26" s="77" t="s">
        <v>53</v>
      </c>
      <c r="B26" s="54">
        <f>VLOOKUP($B$5,GEOMETRIA,HLOOKUP($A26,CNR!$A$1:$AX$2,2,FALSE),FALSE)</f>
        <v>0.06</v>
      </c>
      <c r="D26" s="2" t="s">
        <v>69</v>
      </c>
      <c r="E26" s="2" t="str">
        <f>STIMA!E26</f>
        <v>A.02.007.d</v>
      </c>
      <c r="F26" s="3" t="str">
        <f>IF(E26="","",VLOOKUP(E26,EPU,2,FALSE))</f>
        <v>- Compresa configurazione delle scarpate e profilatura dei cigli</v>
      </c>
      <c r="G26" s="2" t="str">
        <f>STIMA!G26</f>
        <v>CORPO</v>
      </c>
      <c r="H26" s="2" t="str">
        <f>STIMA!H26</f>
        <v xml:space="preserve">MOVIMENTI DI MATERIE </v>
      </c>
      <c r="I26" s="48" t="s">
        <v>85</v>
      </c>
      <c r="J26" s="49"/>
      <c r="K26" s="50"/>
      <c r="L26" s="5">
        <f>L25</f>
        <v>18.0957187853021</v>
      </c>
      <c r="M26" s="2" t="str">
        <f t="shared" si="1"/>
        <v>MC</v>
      </c>
      <c r="N26" s="6">
        <f t="shared" si="2"/>
        <v>0.87</v>
      </c>
      <c r="O26" s="7">
        <f t="shared" si="5"/>
        <v>15.743275343212828</v>
      </c>
      <c r="P26" s="13">
        <f t="shared" si="6"/>
        <v>1.2298983239223996E-3</v>
      </c>
    </row>
    <row r="27" spans="1:16" x14ac:dyDescent="0.25">
      <c r="A27" s="77" t="s">
        <v>54</v>
      </c>
      <c r="B27" s="54">
        <f>VLOOKUP($B$5,GEOMETRIA,HLOOKUP($A27,CNR!$A$1:$AX$2,2,FALSE),FALSE)</f>
        <v>0</v>
      </c>
      <c r="D27" s="55" t="s">
        <v>91</v>
      </c>
      <c r="E27" s="2" t="str">
        <f>STIMA!E27</f>
        <v>F.01.019.1.a</v>
      </c>
      <c r="F27" s="3" t="str">
        <f>IF(E27="","",VLOOKUP(E27,EPU,2,FALSE))</f>
        <v>- Con miscuglio di semi di prato</v>
      </c>
      <c r="G27" s="2" t="str">
        <f>STIMA!G27</f>
        <v>CORPO</v>
      </c>
      <c r="H27" s="2" t="str">
        <f>STIMA!H27</f>
        <v xml:space="preserve">MOVIMENTI DI MATERIE </v>
      </c>
      <c r="I27" s="4">
        <f>$B$7</f>
        <v>1</v>
      </c>
      <c r="J27" s="5">
        <f>IF(B47&gt;0,ABS(B3)/COS(ATAN(B16))+B10,IF(B3&gt;0,(2*(B3-B29)/COS(ATAN(B16))+((B29+B11)*(B10+(B29+B11)*B16/2)-B29*B29/2)*2/B30+B9*B29/B30+(IF(B3&gt;B19,2*B18,0))),((K15+B29-B30)+(K16-B30))*2*+B17+B9*B29/B30+IF(B29-B3&gt;B19,2*B18,0)+2*B10/B30))</f>
        <v>60.319062617673666</v>
      </c>
      <c r="K27" s="20"/>
      <c r="L27" s="5">
        <f t="shared" ref="L27:L34" si="9">I27*J27</f>
        <v>60.319062617673666</v>
      </c>
      <c r="M27" s="2" t="str">
        <f t="shared" si="1"/>
        <v>MQ</v>
      </c>
      <c r="N27" s="6">
        <f t="shared" si="2"/>
        <v>1.26</v>
      </c>
      <c r="O27" s="7">
        <f t="shared" si="5"/>
        <v>76.002018898268815</v>
      </c>
      <c r="P27" s="13">
        <f t="shared" si="6"/>
        <v>5.9374401844529637E-3</v>
      </c>
    </row>
    <row r="28" spans="1:16" ht="15.75" thickBot="1" x14ac:dyDescent="0.3">
      <c r="A28" s="77" t="s">
        <v>55</v>
      </c>
      <c r="B28" s="54">
        <f>VLOOKUP($B$5,GEOMETRIA,HLOOKUP($A28,CNR!$A$1:$AX$2,2,FALSE),FALSE)</f>
        <v>0.04</v>
      </c>
      <c r="D28" s="2" t="s">
        <v>61</v>
      </c>
      <c r="E28" s="2" t="str">
        <f>STIMA!E28</f>
        <v>E.05.010.a</v>
      </c>
      <c r="F28" s="3" t="str">
        <f t="shared" si="0"/>
        <v>- Recinzione stradale di sicurezza di H nominale 1.20 m</v>
      </c>
      <c r="G28" s="2" t="str">
        <f>STIMA!G28</f>
        <v>CORPO</v>
      </c>
      <c r="H28" s="2" t="str">
        <f>STIMA!H28</f>
        <v>LAVORI DIVERSI</v>
      </c>
      <c r="I28" s="4">
        <f>IF(B22&gt;0,$B$7,0)</f>
        <v>1</v>
      </c>
      <c r="J28" s="5">
        <v>2</v>
      </c>
      <c r="K28" s="22"/>
      <c r="L28" s="5">
        <f t="shared" si="9"/>
        <v>2</v>
      </c>
      <c r="M28" s="2" t="str">
        <f t="shared" si="1"/>
        <v>ML</v>
      </c>
      <c r="N28" s="6">
        <f t="shared" si="2"/>
        <v>29.86</v>
      </c>
      <c r="O28" s="7">
        <f t="shared" si="5"/>
        <v>59.72</v>
      </c>
      <c r="P28" s="13">
        <f t="shared" si="6"/>
        <v>4.6654540623473854E-3</v>
      </c>
    </row>
    <row r="29" spans="1:16" ht="15.75" thickBot="1" x14ac:dyDescent="0.3">
      <c r="A29" s="78" t="s">
        <v>21</v>
      </c>
      <c r="B29" s="19">
        <f>VLOOKUP($B$5,GEOMETRIA,HLOOKUP($A29,CNR!$A$1:$AX$2,2,FALSE),FALSE)</f>
        <v>0.66999999999999993</v>
      </c>
      <c r="D29" s="55" t="s">
        <v>92</v>
      </c>
      <c r="E29" s="2" t="str">
        <f>STIMA!E29</f>
        <v>G.02.002.a</v>
      </c>
      <c r="F29" s="3" t="str">
        <f t="shared" si="0"/>
        <v>- Bordo laterale</v>
      </c>
      <c r="G29" s="2" t="str">
        <f>STIMA!G29</f>
        <v>CORPO</v>
      </c>
      <c r="H29" s="2" t="str">
        <f>STIMA!H29</f>
        <v xml:space="preserve">BARRIERE DI SICUREZZA </v>
      </c>
      <c r="I29" s="4">
        <f>$B$7+2*B14*(B13/2-B6)</f>
        <v>1</v>
      </c>
      <c r="J29" s="5">
        <f>IF($B$3&lt;1.5,0,B37)</f>
        <v>0</v>
      </c>
      <c r="K29" s="22"/>
      <c r="L29" s="5">
        <f t="shared" si="9"/>
        <v>0</v>
      </c>
      <c r="M29" s="2" t="str">
        <f t="shared" si="1"/>
        <v>ML</v>
      </c>
      <c r="N29" s="6">
        <f t="shared" si="2"/>
        <v>58.29</v>
      </c>
      <c r="O29" s="7">
        <f t="shared" si="5"/>
        <v>0</v>
      </c>
      <c r="P29" s="13">
        <f t="shared" si="6"/>
        <v>0</v>
      </c>
    </row>
    <row r="30" spans="1:16" x14ac:dyDescent="0.25">
      <c r="A30" s="1" t="s">
        <v>86</v>
      </c>
      <c r="B30" s="27">
        <f>VLOOKUP($B$5,GEOMETRIA,HLOOKUP($A30,CNR!$A$1:$AX$2,2,FALSE),FALSE)</f>
        <v>0.3</v>
      </c>
      <c r="D30" s="55" t="s">
        <v>80</v>
      </c>
      <c r="E30" s="2" t="str">
        <f>STIMA!E30</f>
        <v>G.02.003.a</v>
      </c>
      <c r="F30" s="3" t="str">
        <f t="shared" si="0"/>
        <v>- Bordo laterale nastro e paletti o muretto</v>
      </c>
      <c r="G30" s="2" t="str">
        <f>STIMA!G30</f>
        <v>CORPO</v>
      </c>
      <c r="H30" s="2" t="str">
        <f>STIMA!H30</f>
        <v xml:space="preserve">BARRIERE DI SICUREZZA </v>
      </c>
      <c r="I30" s="4">
        <f>$B$7+2*B14*(B13/2-B6)</f>
        <v>1</v>
      </c>
      <c r="J30" s="5">
        <f>IF($B$3&lt;1.5,0,B38)</f>
        <v>0</v>
      </c>
      <c r="K30" s="22"/>
      <c r="L30" s="5">
        <f t="shared" si="9"/>
        <v>0</v>
      </c>
      <c r="M30" s="2" t="str">
        <f t="shared" si="1"/>
        <v>ML</v>
      </c>
      <c r="N30" s="6">
        <f t="shared" si="2"/>
        <v>100.61</v>
      </c>
      <c r="O30" s="7">
        <f t="shared" si="5"/>
        <v>0</v>
      </c>
      <c r="P30" s="13">
        <f t="shared" si="6"/>
        <v>0</v>
      </c>
    </row>
    <row r="31" spans="1:16" x14ac:dyDescent="0.25">
      <c r="A31" s="1" t="s">
        <v>56</v>
      </c>
      <c r="B31" s="27">
        <f>VLOOKUP($B$5,GEOMETRIA,HLOOKUP($A31,CNR!$A$1:$AX$2,2,FALSE),FALSE)</f>
        <v>0.3</v>
      </c>
      <c r="D31" s="55" t="s">
        <v>99</v>
      </c>
      <c r="E31" s="2" t="str">
        <f>STIMA!E31</f>
        <v>G.02.004.a</v>
      </c>
      <c r="F31" s="3" t="str">
        <f t="shared" si="0"/>
        <v>- Bordo laterale nastro e paletti</v>
      </c>
      <c r="G31" s="2" t="str">
        <f>STIMA!G31</f>
        <v>CORPO</v>
      </c>
      <c r="H31" s="2" t="str">
        <f>STIMA!H31</f>
        <v xml:space="preserve">BARRIERE DI SICUREZZA </v>
      </c>
      <c r="I31" s="4">
        <f>$B$7+2*B14*(B13/2-B6)</f>
        <v>1</v>
      </c>
      <c r="J31" s="5">
        <f>IF($B$3&lt;1.5,0,B39)</f>
        <v>2</v>
      </c>
      <c r="K31" s="22"/>
      <c r="L31" s="5">
        <f t="shared" si="9"/>
        <v>2</v>
      </c>
      <c r="M31" s="2" t="str">
        <f t="shared" si="1"/>
        <v>ML</v>
      </c>
      <c r="N31" s="6">
        <f t="shared" si="2"/>
        <v>143.21</v>
      </c>
      <c r="O31" s="7">
        <f t="shared" si="5"/>
        <v>286.42</v>
      </c>
      <c r="P31" s="13">
        <f t="shared" si="6"/>
        <v>2.2375742674774584E-2</v>
      </c>
    </row>
    <row r="32" spans="1:16" x14ac:dyDescent="0.25">
      <c r="A32" s="1" t="s">
        <v>57</v>
      </c>
      <c r="B32" s="27">
        <f>VLOOKUP($B$5,GEOMETRIA,HLOOKUP($A32,CNR!$A$1:$AX$2,2,FALSE),FALSE)</f>
        <v>0.5</v>
      </c>
      <c r="D32" s="55" t="s">
        <v>100</v>
      </c>
      <c r="E32" s="2" t="str">
        <f>STIMA!E32</f>
        <v>G.02.005.b</v>
      </c>
      <c r="F32" s="3" t="str">
        <f t="shared" si="0"/>
        <v>- Bordo ponte nastro e paletti</v>
      </c>
      <c r="G32" s="2" t="str">
        <f>STIMA!G32</f>
        <v>CORPO</v>
      </c>
      <c r="H32" s="2" t="str">
        <f>STIMA!H32</f>
        <v xml:space="preserve">BARRIERE DI SICUREZZA </v>
      </c>
      <c r="I32" s="4">
        <f>$B$7+2*B14*(B13/2-B6)</f>
        <v>1</v>
      </c>
      <c r="J32" s="5">
        <f>IF($B$3&lt;1.5,0,B40)</f>
        <v>0</v>
      </c>
      <c r="K32" s="22"/>
      <c r="L32" s="5">
        <f t="shared" si="9"/>
        <v>0</v>
      </c>
      <c r="M32" s="2" t="str">
        <f t="shared" si="1"/>
        <v>ML</v>
      </c>
      <c r="N32" s="6">
        <f t="shared" si="2"/>
        <v>247.55</v>
      </c>
      <c r="O32" s="7">
        <f t="shared" si="5"/>
        <v>0</v>
      </c>
      <c r="P32" s="13">
        <f t="shared" si="6"/>
        <v>0</v>
      </c>
    </row>
    <row r="33" spans="1:17" x14ac:dyDescent="0.25">
      <c r="A33" s="1" t="s">
        <v>58</v>
      </c>
      <c r="B33" s="27">
        <f>VLOOKUP($B$5,GEOMETRIA,HLOOKUP($A33,CNR!$A$1:$AX$2,2,FALSE),FALSE)</f>
        <v>1</v>
      </c>
      <c r="D33" s="55" t="s">
        <v>101</v>
      </c>
      <c r="E33" s="2" t="str">
        <f>STIMA!E33</f>
        <v>G.02.005.a</v>
      </c>
      <c r="F33" s="3" t="str">
        <f t="shared" si="0"/>
        <v>- Spartitraffico monofilare</v>
      </c>
      <c r="G33" s="2" t="str">
        <f>STIMA!G33</f>
        <v>CORPO</v>
      </c>
      <c r="H33" s="2" t="str">
        <f>STIMA!H33</f>
        <v xml:space="preserve">BARRIERE DI SICUREZZA </v>
      </c>
      <c r="I33" s="4">
        <f>$B$7</f>
        <v>1</v>
      </c>
      <c r="J33" s="5">
        <f t="shared" ref="J33:J38" si="10">B41</f>
        <v>0</v>
      </c>
      <c r="K33" s="22"/>
      <c r="L33" s="5">
        <f t="shared" si="9"/>
        <v>0</v>
      </c>
      <c r="M33" s="2" t="str">
        <f t="shared" si="1"/>
        <v>ML</v>
      </c>
      <c r="N33" s="6">
        <f t="shared" si="2"/>
        <v>184.14</v>
      </c>
      <c r="O33" s="7">
        <f t="shared" si="5"/>
        <v>0</v>
      </c>
      <c r="P33" s="13">
        <f t="shared" si="6"/>
        <v>0</v>
      </c>
    </row>
    <row r="34" spans="1:17" x14ac:dyDescent="0.25">
      <c r="A34" s="1" t="s">
        <v>93</v>
      </c>
      <c r="B34" s="27">
        <f>VLOOKUP($B$5,GEOMETRIA,HLOOKUP($A34,CNR!$A$1:$AX$2,2,FALSE),FALSE)</f>
        <v>1</v>
      </c>
      <c r="D34" s="55" t="s">
        <v>103</v>
      </c>
      <c r="E34" s="2" t="str">
        <f>STIMA!E34</f>
        <v>G.02.015</v>
      </c>
      <c r="F34" s="3" t="str">
        <f t="shared" si="0"/>
        <v>MURETTO DEVIATORE RIGIDO REDIRETTIVO</v>
      </c>
      <c r="G34" s="2" t="str">
        <f>STIMA!G34</f>
        <v>CORPO</v>
      </c>
      <c r="H34" s="2" t="str">
        <f>STIMA!H34</f>
        <v xml:space="preserve">BARRIERE DI SICUREZZA </v>
      </c>
      <c r="I34" s="4">
        <f>$B$7</f>
        <v>1</v>
      </c>
      <c r="J34" s="5">
        <f t="shared" si="10"/>
        <v>1</v>
      </c>
      <c r="K34" s="22"/>
      <c r="L34" s="5">
        <f t="shared" si="9"/>
        <v>1</v>
      </c>
      <c r="M34" s="2" t="str">
        <f t="shared" si="1"/>
        <v>ML</v>
      </c>
      <c r="N34" s="6">
        <f t="shared" si="2"/>
        <v>104.41</v>
      </c>
      <c r="O34" s="7">
        <f t="shared" si="5"/>
        <v>104.41</v>
      </c>
      <c r="P34" s="13">
        <f t="shared" si="6"/>
        <v>8.1567323953397608E-3</v>
      </c>
    </row>
    <row r="35" spans="1:17" x14ac:dyDescent="0.25">
      <c r="A35" s="1" t="s">
        <v>70</v>
      </c>
      <c r="B35" s="27">
        <f>VLOOKUP($B$5,GEOMETRIA,HLOOKUP($A35,CNR!$A$1:$AX$2,2,FALSE),FALSE)</f>
        <v>1</v>
      </c>
      <c r="D35" s="55" t="s">
        <v>111</v>
      </c>
      <c r="E35" s="2" t="str">
        <f>STIMA!E35</f>
        <v>G.01.075</v>
      </c>
      <c r="F35" s="3" t="str">
        <f t="shared" si="0"/>
        <v>FORNITURA E POSA IN OPERA DI PARAPETTO SERIE PESANTE CON TUBI PASSANTI E PANNELLI MODULARI</v>
      </c>
      <c r="G35" s="2">
        <f>STIMA!G35</f>
        <v>0</v>
      </c>
      <c r="H35" s="2" t="str">
        <f>STIMA!H35</f>
        <v>LAVORI DIVERSI</v>
      </c>
      <c r="I35" s="4">
        <f>IF(B3&gt;0,$B$7,0)</f>
        <v>1</v>
      </c>
      <c r="J35" s="5">
        <f t="shared" si="10"/>
        <v>0</v>
      </c>
      <c r="K35" s="22"/>
      <c r="L35" s="5">
        <f>I35*J35</f>
        <v>0</v>
      </c>
      <c r="M35" s="2" t="str">
        <f t="shared" si="1"/>
        <v>ML</v>
      </c>
      <c r="N35" s="6">
        <f t="shared" si="2"/>
        <v>121.81</v>
      </c>
      <c r="O35" s="7">
        <f t="shared" si="5"/>
        <v>0</v>
      </c>
      <c r="P35" s="13">
        <f t="shared" si="6"/>
        <v>0</v>
      </c>
    </row>
    <row r="36" spans="1:17" x14ac:dyDescent="0.25">
      <c r="A36" s="1" t="s">
        <v>82</v>
      </c>
      <c r="B36" s="27">
        <f>VLOOKUP($B$5,GEOMETRIA,HLOOKUP($A36,CNR!$A$1:$AX$2,2,FALSE),FALSE)</f>
        <v>25</v>
      </c>
      <c r="D36" s="55" t="s">
        <v>98</v>
      </c>
      <c r="E36" s="2" t="str">
        <f>STIMA!E36</f>
        <v>H.01.003.a</v>
      </c>
      <c r="F36" s="3" t="str">
        <f t="shared" si="0"/>
        <v>- Per strisce continue e discontinue da centimetri 12</v>
      </c>
      <c r="G36" s="2" t="str">
        <f>STIMA!G36</f>
        <v>CORPO</v>
      </c>
      <c r="H36" s="2" t="str">
        <f>STIMA!H36</f>
        <v xml:space="preserve">SEGNALETICA ORIZZONTALE </v>
      </c>
      <c r="I36" s="4">
        <f>$B$7</f>
        <v>1</v>
      </c>
      <c r="J36" s="5">
        <f t="shared" si="10"/>
        <v>0</v>
      </c>
      <c r="K36" s="22"/>
      <c r="L36" s="5">
        <f>I36*J36</f>
        <v>0</v>
      </c>
      <c r="M36" s="2" t="str">
        <f t="shared" si="1"/>
        <v>ML</v>
      </c>
      <c r="N36" s="6">
        <f t="shared" si="2"/>
        <v>0.5</v>
      </c>
      <c r="O36" s="7">
        <f t="shared" ref="O36:O47" si="11">L36*N36</f>
        <v>0</v>
      </c>
      <c r="P36" s="13">
        <f t="shared" si="6"/>
        <v>0</v>
      </c>
    </row>
    <row r="37" spans="1:17" x14ac:dyDescent="0.25">
      <c r="A37" s="23" t="s">
        <v>92</v>
      </c>
      <c r="B37" s="27">
        <f>VLOOKUP($B$5,GEOMETRIA,HLOOKUP($A37,CNR!$A$1:$AX$2,2,FALSE),FALSE)</f>
        <v>0</v>
      </c>
      <c r="D37" s="2" t="s">
        <v>66</v>
      </c>
      <c r="E37" s="2" t="str">
        <f>STIMA!E37</f>
        <v>H.01.003.b</v>
      </c>
      <c r="F37" s="3" t="str">
        <f t="shared" si="0"/>
        <v>- Per strisce continue e discontinue da centimetri 15</v>
      </c>
      <c r="G37" s="2" t="str">
        <f>STIMA!G37</f>
        <v>CORPO</v>
      </c>
      <c r="H37" s="2" t="str">
        <f>STIMA!H37</f>
        <v xml:space="preserve">SEGNALETICA ORIZZONTALE </v>
      </c>
      <c r="I37" s="4">
        <f>$B$7</f>
        <v>1</v>
      </c>
      <c r="J37" s="5">
        <f t="shared" si="10"/>
        <v>2</v>
      </c>
      <c r="K37" s="22"/>
      <c r="L37" s="5">
        <f>I37*J37</f>
        <v>2</v>
      </c>
      <c r="M37" s="2" t="str">
        <f t="shared" si="1"/>
        <v>ML</v>
      </c>
      <c r="N37" s="6">
        <f t="shared" si="2"/>
        <v>0.55000000000000004</v>
      </c>
      <c r="O37" s="7">
        <f t="shared" si="11"/>
        <v>1.1000000000000001</v>
      </c>
      <c r="P37" s="13">
        <f t="shared" si="6"/>
        <v>8.593435144980114E-5</v>
      </c>
    </row>
    <row r="38" spans="1:17" x14ac:dyDescent="0.25">
      <c r="A38" s="23" t="s">
        <v>80</v>
      </c>
      <c r="B38" s="27">
        <f>VLOOKUP($B$5,GEOMETRIA,HLOOKUP($A38,CNR!$A$1:$AX$2,2,FALSE),FALSE)</f>
        <v>0</v>
      </c>
      <c r="D38" s="2" t="s">
        <v>65</v>
      </c>
      <c r="E38" s="2" t="str">
        <f>STIMA!E38</f>
        <v>H.01.003.c</v>
      </c>
      <c r="F38" s="3" t="str">
        <f t="shared" si="0"/>
        <v>- Per strisce continue e discontinue da centimetri 25</v>
      </c>
      <c r="G38" s="2" t="str">
        <f>STIMA!G38</f>
        <v>CORPO</v>
      </c>
      <c r="H38" s="2" t="str">
        <f>STIMA!H38</f>
        <v xml:space="preserve">SEGNALETICA ORIZZONTALE </v>
      </c>
      <c r="I38" s="4">
        <f>$B$7</f>
        <v>1</v>
      </c>
      <c r="J38" s="5">
        <f t="shared" si="10"/>
        <v>4</v>
      </c>
      <c r="K38" s="22"/>
      <c r="L38" s="5">
        <f>I38*J38</f>
        <v>4</v>
      </c>
      <c r="M38" s="2" t="str">
        <f t="shared" si="1"/>
        <v>ML</v>
      </c>
      <c r="N38" s="6">
        <f t="shared" si="2"/>
        <v>0.71</v>
      </c>
      <c r="O38" s="7">
        <f t="shared" si="11"/>
        <v>2.84</v>
      </c>
      <c r="P38" s="13">
        <f t="shared" si="6"/>
        <v>2.2186687101585019E-4</v>
      </c>
    </row>
    <row r="39" spans="1:17" x14ac:dyDescent="0.25">
      <c r="A39" s="23" t="s">
        <v>99</v>
      </c>
      <c r="B39" s="27">
        <f>VLOOKUP($B$5,GEOMETRIA,HLOOKUP($A39,CNR!$A$1:$AX$2,2,FALSE),FALSE)</f>
        <v>2</v>
      </c>
      <c r="D39" s="2" t="s">
        <v>62</v>
      </c>
      <c r="E39" s="2" t="str">
        <f>STIMA!E39</f>
        <v>I.02.001.a</v>
      </c>
      <c r="F39" s="3" t="str">
        <f t="shared" si="0"/>
        <v>- Di cm 50X50X20</v>
      </c>
      <c r="G39" s="2" t="str">
        <f>STIMA!G39</f>
        <v>CORPO</v>
      </c>
      <c r="H39" s="2" t="str">
        <f>STIMA!H39</f>
        <v>LAVORI DIVERSI</v>
      </c>
      <c r="I39" s="4">
        <f>$B$7</f>
        <v>1</v>
      </c>
      <c r="J39" s="5">
        <f>IF(AND(B36&gt;0,B3&gt;0),((B3+B11)/COS(ATAN(B16))*2+(IF(B3&gt;B19,2*B18,0))+2*B10+2*B20)/B36,0)</f>
        <v>2.1650868173245708</v>
      </c>
      <c r="K39" s="22"/>
      <c r="L39" s="5">
        <f>I39*J39</f>
        <v>2.1650868173245708</v>
      </c>
      <c r="M39" s="2" t="str">
        <f t="shared" si="1"/>
        <v>ML</v>
      </c>
      <c r="N39" s="6">
        <f t="shared" si="2"/>
        <v>19.73</v>
      </c>
      <c r="O39" s="7">
        <f t="shared" si="11"/>
        <v>42.71716290581378</v>
      </c>
      <c r="P39" s="13">
        <f t="shared" si="6"/>
        <v>3.3371560818969176E-3</v>
      </c>
    </row>
    <row r="40" spans="1:17" x14ac:dyDescent="0.25">
      <c r="A40" s="23" t="s">
        <v>100</v>
      </c>
      <c r="B40" s="27">
        <f>VLOOKUP($B$5,GEOMETRIA,HLOOKUP($A40,CNR!$A$1:$AX$2,2,FALSE),FALSE)</f>
        <v>0</v>
      </c>
      <c r="D40" s="55" t="s">
        <v>112</v>
      </c>
      <c r="E40" s="2" t="str">
        <f>STIMA!E40</f>
        <v>E.02.010.a</v>
      </c>
      <c r="F40" s="3" t="str">
        <f t="shared" si="0"/>
        <v>- Sezione di cm 15 x 25</v>
      </c>
      <c r="G40" s="2" t="str">
        <f>STIMA!G40</f>
        <v>CORPO</v>
      </c>
      <c r="H40" s="2" t="str">
        <f>STIMA!H40</f>
        <v>LAVORI DIVERSI</v>
      </c>
      <c r="I40" s="4">
        <f>IF(B13&gt;0,(B13/2-B6)*6.28+B14*2*B13/2,0)</f>
        <v>0</v>
      </c>
      <c r="J40" s="5"/>
      <c r="K40" s="22"/>
      <c r="L40" s="5">
        <f>I40</f>
        <v>0</v>
      </c>
      <c r="M40" s="2" t="str">
        <f t="shared" si="1"/>
        <v>ML</v>
      </c>
      <c r="N40" s="6">
        <f t="shared" si="2"/>
        <v>16.28</v>
      </c>
      <c r="O40" s="7">
        <f t="shared" si="11"/>
        <v>0</v>
      </c>
      <c r="P40" s="13">
        <f t="shared" si="6"/>
        <v>0</v>
      </c>
      <c r="Q40" s="57"/>
    </row>
    <row r="41" spans="1:17" x14ac:dyDescent="0.25">
      <c r="A41" s="23" t="s">
        <v>101</v>
      </c>
      <c r="B41" s="27">
        <f>VLOOKUP($B$5,GEOMETRIA,HLOOKUP($A41,CNR!$A$1:$AX$2,2,FALSE),FALSE)</f>
        <v>0</v>
      </c>
      <c r="D41" s="58" t="s">
        <v>107</v>
      </c>
      <c r="E41" s="2" t="str">
        <f>STIMA!E41</f>
        <v>E.02.035.b</v>
      </c>
      <c r="F41" s="3" t="str">
        <f t="shared" si="0"/>
        <v>- In letto di sabbia e cemento, dimensioni 10x10x12 cm</v>
      </c>
      <c r="G41" s="2" t="str">
        <f>STIMA!G41</f>
        <v>CORPO</v>
      </c>
      <c r="H41" s="2" t="str">
        <f>STIMA!H41</f>
        <v>LAVORI DIVERSI</v>
      </c>
      <c r="I41" s="4">
        <f>IF(B13&gt;0,(B13/2-B6-B15/2)*6.28,0)</f>
        <v>0</v>
      </c>
      <c r="J41" s="5">
        <f>IF(B13&gt;0,B15,0)</f>
        <v>0</v>
      </c>
      <c r="K41" s="22"/>
      <c r="L41" s="5">
        <f>I41*J41</f>
        <v>0</v>
      </c>
      <c r="M41" s="2" t="str">
        <f t="shared" si="1"/>
        <v>MQ</v>
      </c>
      <c r="N41" s="6">
        <f t="shared" si="2"/>
        <v>93.51</v>
      </c>
      <c r="O41" s="7">
        <f t="shared" si="11"/>
        <v>0</v>
      </c>
      <c r="P41" s="13">
        <f t="shared" si="6"/>
        <v>0</v>
      </c>
      <c r="Q41" s="57"/>
    </row>
    <row r="42" spans="1:17" x14ac:dyDescent="0.25">
      <c r="A42" s="23" t="s">
        <v>103</v>
      </c>
      <c r="B42" s="27">
        <f>VLOOKUP($B$5,GEOMETRIA,HLOOKUP($A42,CNR!$A$1:$AX$2,2,FALSE),FALSE)</f>
        <v>1</v>
      </c>
      <c r="D42" s="59" t="s">
        <v>63</v>
      </c>
      <c r="E42" s="2" t="str">
        <f>STIMA!E42</f>
        <v>E.02.025.a</v>
      </c>
      <c r="F42" s="3" t="str">
        <f t="shared" si="0"/>
        <v>- Dimensioni 30/35 x 50 x 200 cm</v>
      </c>
      <c r="G42" s="2" t="str">
        <f>STIMA!G42</f>
        <v>CORPO</v>
      </c>
      <c r="H42" s="2" t="str">
        <f>STIMA!H42</f>
        <v>LAVORI DIVERSI</v>
      </c>
      <c r="I42" s="4">
        <f>$B$7</f>
        <v>1</v>
      </c>
      <c r="J42" s="5">
        <f>IF(B3&gt;0,0,2)</f>
        <v>0</v>
      </c>
      <c r="K42" s="22"/>
      <c r="L42" s="5">
        <f>I42*J42</f>
        <v>0</v>
      </c>
      <c r="M42" s="2" t="str">
        <f t="shared" si="1"/>
        <v>ML</v>
      </c>
      <c r="N42" s="6">
        <f t="shared" si="2"/>
        <v>60.72</v>
      </c>
      <c r="O42" s="7">
        <f t="shared" si="11"/>
        <v>0</v>
      </c>
      <c r="P42" s="13">
        <f t="shared" si="6"/>
        <v>0</v>
      </c>
      <c r="Q42" s="57"/>
    </row>
    <row r="43" spans="1:17" x14ac:dyDescent="0.25">
      <c r="A43" s="23" t="s">
        <v>111</v>
      </c>
      <c r="B43" s="27">
        <f>VLOOKUP($B$5,GEOMETRIA,HLOOKUP($A43,CNR!$A$1:$AX$2,2,FALSE),FALSE)</f>
        <v>0</v>
      </c>
      <c r="D43" s="58" t="s">
        <v>106</v>
      </c>
      <c r="E43" s="2" t="str">
        <f>STIMA!E43</f>
        <v>E.02.020.b</v>
      </c>
      <c r="F43" s="3" t="str">
        <f t="shared" si="0"/>
        <v>- a sezione trapezoidale, dimensioni 50X40X25h</v>
      </c>
      <c r="G43" s="2" t="str">
        <f>STIMA!G43</f>
        <v>CORPO</v>
      </c>
      <c r="H43" s="2" t="str">
        <f>STIMA!H43</f>
        <v>LAVORI DIVERSI</v>
      </c>
      <c r="I43" s="4">
        <f>IF(B12&gt;0,$B$7,0)</f>
        <v>0</v>
      </c>
      <c r="J43" s="5">
        <f>IF(B12&gt;0,2,0)</f>
        <v>0</v>
      </c>
      <c r="K43" s="22"/>
      <c r="L43" s="5">
        <f>I43*J43</f>
        <v>0</v>
      </c>
      <c r="M43" s="2" t="str">
        <f t="shared" si="1"/>
        <v>ML</v>
      </c>
      <c r="N43" s="6">
        <f t="shared" si="2"/>
        <v>43.25</v>
      </c>
      <c r="O43" s="7">
        <f t="shared" si="11"/>
        <v>0</v>
      </c>
      <c r="P43" s="13">
        <f t="shared" si="6"/>
        <v>0</v>
      </c>
    </row>
    <row r="44" spans="1:17" x14ac:dyDescent="0.25">
      <c r="A44" s="23" t="s">
        <v>98</v>
      </c>
      <c r="B44" s="27">
        <f>VLOOKUP($B$5,GEOMETRIA,HLOOKUP($A44,CNR!$A$1:$AX$2,2,FALSE),FALSE)</f>
        <v>0</v>
      </c>
      <c r="D44" s="58" t="s">
        <v>113</v>
      </c>
      <c r="E44" s="2" t="str">
        <f>STIMA!E44</f>
        <v>B.03.035.b</v>
      </c>
      <c r="F44" s="3" t="str">
        <f t="shared" si="0"/>
        <v>- Classe di resistenza C28/35 (RCK&gt;=35 N/mmq)</v>
      </c>
      <c r="G44" s="2" t="str">
        <f>STIMA!G44</f>
        <v>CORPO</v>
      </c>
      <c r="H44" s="2" t="str">
        <f>STIMA!H44</f>
        <v>OPERE IN CLS (ESCLUSE FONDAZIONI INDIRETTE)</v>
      </c>
      <c r="I44" s="4">
        <f>IF(B12&gt;0,$B$7,0)</f>
        <v>0</v>
      </c>
      <c r="J44" s="5">
        <f>B12</f>
        <v>0</v>
      </c>
      <c r="K44" s="60">
        <f>IF(B12&gt;0,0.3,0)</f>
        <v>0</v>
      </c>
      <c r="L44" s="5">
        <f>I44*J44*K44</f>
        <v>0</v>
      </c>
      <c r="M44" s="2" t="str">
        <f t="shared" si="1"/>
        <v>MC</v>
      </c>
      <c r="N44" s="6">
        <f t="shared" si="2"/>
        <v>130.61000000000001</v>
      </c>
      <c r="O44" s="7">
        <f t="shared" si="11"/>
        <v>0</v>
      </c>
      <c r="P44" s="13">
        <f t="shared" si="6"/>
        <v>0</v>
      </c>
    </row>
    <row r="45" spans="1:17" x14ac:dyDescent="0.25">
      <c r="A45" s="23" t="s">
        <v>66</v>
      </c>
      <c r="B45" s="27">
        <f>VLOOKUP($B$5,GEOMETRIA,HLOOKUP($A45,CNR!$A$1:$AX$2,2,FALSE),FALSE)</f>
        <v>2</v>
      </c>
      <c r="D45" s="58" t="s">
        <v>114</v>
      </c>
      <c r="E45" s="2" t="str">
        <f>STIMA!E45</f>
        <v>B.05.030</v>
      </c>
      <c r="F45" s="3" t="str">
        <f t="shared" si="0"/>
        <v>ACCIAI E STRUTTURE IN ACCIAIO - IN BARRE TONDE B450C BARRE AD ADERENZA MIGLIORATA</v>
      </c>
      <c r="G45" s="2" t="str">
        <f>STIMA!G45</f>
        <v>CORPO</v>
      </c>
      <c r="H45" s="2" t="str">
        <f>STIMA!H45</f>
        <v>OPERE IN CLS (ESCLUSE FONDAZIONI INDIRETTE)</v>
      </c>
      <c r="I45" s="48" t="s">
        <v>85</v>
      </c>
      <c r="J45" s="50"/>
      <c r="K45" s="60">
        <f>IF(B12&gt;0,50,0)</f>
        <v>0</v>
      </c>
      <c r="L45" s="5">
        <f>L44*K45</f>
        <v>0</v>
      </c>
      <c r="M45" s="2" t="str">
        <f t="shared" si="1"/>
        <v>kG</v>
      </c>
      <c r="N45" s="6">
        <f t="shared" si="2"/>
        <v>1.26</v>
      </c>
      <c r="O45" s="7">
        <f t="shared" si="11"/>
        <v>0</v>
      </c>
      <c r="P45" s="13">
        <f t="shared" si="6"/>
        <v>0</v>
      </c>
    </row>
    <row r="46" spans="1:17" x14ac:dyDescent="0.25">
      <c r="A46" s="26" t="s">
        <v>65</v>
      </c>
      <c r="B46" s="27">
        <f>VLOOKUP($B$5,GEOMETRIA,HLOOKUP($A46,CNR!$A$1:$AX$2,2,FALSE),FALSE)</f>
        <v>4</v>
      </c>
      <c r="D46" s="58" t="s">
        <v>115</v>
      </c>
      <c r="E46" s="2" t="str">
        <f>STIMA!E46</f>
        <v>B.04.001</v>
      </c>
      <c r="F46" s="3" t="str">
        <f t="shared" si="0"/>
        <v>CASSEFORME PIANE ORIZZONTALI O VERTICALI PER CONGLOMERATI CEMENTIZI</v>
      </c>
      <c r="G46" s="2" t="str">
        <f>STIMA!G46</f>
        <v>CORPO</v>
      </c>
      <c r="H46" s="2" t="str">
        <f>STIMA!H46</f>
        <v>OPERE IN CLS (ESCLUSE FONDAZIONI INDIRETTE)</v>
      </c>
      <c r="I46" s="4">
        <f>IF(B12&gt;0,$B$7,0)</f>
        <v>0</v>
      </c>
      <c r="J46" s="5">
        <f>IF(B12&gt;0,2*0.3,0)</f>
        <v>0</v>
      </c>
      <c r="K46" s="22"/>
      <c r="L46" s="5">
        <f>I46*J46</f>
        <v>0</v>
      </c>
      <c r="M46" s="2" t="str">
        <f t="shared" si="1"/>
        <v>MQ</v>
      </c>
      <c r="N46" s="6">
        <f t="shared" si="2"/>
        <v>28.88</v>
      </c>
      <c r="O46" s="7">
        <f t="shared" si="11"/>
        <v>0</v>
      </c>
      <c r="P46" s="13">
        <f t="shared" si="6"/>
        <v>0</v>
      </c>
    </row>
    <row r="47" spans="1:17" x14ac:dyDescent="0.25">
      <c r="A47" s="1" t="s">
        <v>124</v>
      </c>
      <c r="B47" s="27">
        <f>VLOOKUP($B$5,GEOMETRIA,HLOOKUP($A47,CNR!$A$1:$AX$2,2,FALSE),FALSE)</f>
        <v>0</v>
      </c>
      <c r="D47" s="2" t="s">
        <v>70</v>
      </c>
      <c r="E47" s="2"/>
      <c r="F47" s="3" t="str">
        <f t="shared" si="0"/>
        <v/>
      </c>
      <c r="G47" s="2"/>
      <c r="H47" s="2"/>
      <c r="I47" s="4">
        <f>IF(B35=1,$B$7,0)</f>
        <v>1</v>
      </c>
      <c r="J47" s="5">
        <f>IF(B3&gt;0,(2*B10+B6+2*B12+B15+((B3+B11)*B16)*2+(IF(B3&gt;B19,2*B18,0))+2*B20+6*B21+2*B22+B9),B6+2*B10+2*B12+B15+(K15+K16)*2*B17+IF(B29-B3&gt;B19,2*B18,0)+2*B20+6*B21+2*B22+B9)</f>
        <v>76.8</v>
      </c>
      <c r="K47" s="12"/>
      <c r="L47" s="5">
        <f>I47*J47</f>
        <v>76.8</v>
      </c>
      <c r="M47" s="2" t="s">
        <v>35</v>
      </c>
      <c r="N47" s="6">
        <v>15</v>
      </c>
      <c r="O47" s="7">
        <f t="shared" si="11"/>
        <v>1152</v>
      </c>
      <c r="P47" s="13">
        <f t="shared" si="6"/>
        <v>8.9996702609246276E-2</v>
      </c>
    </row>
    <row r="48" spans="1:17" x14ac:dyDescent="0.25">
      <c r="A48" s="1" t="s">
        <v>150</v>
      </c>
      <c r="B48" s="27">
        <f>VLOOKUP($B$5,GEOMETRIA,HLOOKUP($A48,CNR!$A$1:$AX$2,2,FALSE),FALSE)</f>
        <v>0</v>
      </c>
      <c r="D48" s="58" t="s">
        <v>126</v>
      </c>
      <c r="E48" s="2" t="str">
        <f>STIMA!E48</f>
        <v>G.02.025.b</v>
      </c>
      <c r="F48" s="3" t="str">
        <f>IF(E48="","",VLOOKUP(E48,EPU,2,FALSE))</f>
        <v>- Laterale</v>
      </c>
      <c r="G48" s="2" t="str">
        <f>STIMA!G48</f>
        <v>CORPO</v>
      </c>
      <c r="H48" s="2" t="str">
        <f>STIMA!H48</f>
        <v xml:space="preserve">BARRIERE DI SICUREZZA </v>
      </c>
      <c r="I48" s="4">
        <f>IF(B49&gt;0,$B$7,0)</f>
        <v>0</v>
      </c>
      <c r="J48" s="5">
        <f>B47</f>
        <v>0</v>
      </c>
      <c r="K48" s="60"/>
      <c r="L48" s="5">
        <f>I48*J48</f>
        <v>0</v>
      </c>
      <c r="M48" s="2" t="str">
        <f>IF(E48="","",VLOOKUP(E48,EPU,3,FALSE))</f>
        <v>ML</v>
      </c>
      <c r="N48" s="6">
        <f>IF(E48="","",VLOOKUP(E48,EPU,4,FALSE))</f>
        <v>10.14</v>
      </c>
      <c r="O48" s="7">
        <f>L48*N48</f>
        <v>0</v>
      </c>
      <c r="P48" s="13">
        <f t="shared" si="6"/>
        <v>0</v>
      </c>
    </row>
    <row r="49" spans="1:16" x14ac:dyDescent="0.25">
      <c r="A49" s="1" t="s">
        <v>126</v>
      </c>
      <c r="B49" s="27">
        <f>VLOOKUP($B$5,GEOMETRIA,HLOOKUP($A49,CNR!$A$1:$AX$2,2,FALSE),FALSE)</f>
        <v>0</v>
      </c>
      <c r="D49" s="58" t="s">
        <v>125</v>
      </c>
      <c r="E49" s="2" t="str">
        <f>STIMA!E49</f>
        <v>A.02.001.e</v>
      </c>
      <c r="F49" s="3" t="str">
        <f>IF(E49="","",VLOOKUP(E49,EPU,2,FALSE))</f>
        <v>- Scarpate per ammorsamento nuovi rilevati</v>
      </c>
      <c r="G49" s="2" t="str">
        <f>STIMA!G49</f>
        <v>MISURA</v>
      </c>
      <c r="H49" s="2" t="str">
        <f>STIMA!H49</f>
        <v>BONIFICHE</v>
      </c>
      <c r="I49" s="4">
        <f>IF(B47&gt;0,$B$7,0)</f>
        <v>0</v>
      </c>
      <c r="J49" s="5">
        <f>IF(B47&gt;0,ABS(B3)/COS(ATAN(B16))*B47,0)</f>
        <v>0</v>
      </c>
      <c r="K49" s="60"/>
      <c r="L49" s="5">
        <f>I49*J49</f>
        <v>0</v>
      </c>
      <c r="M49" s="2" t="str">
        <f>IF(E49="","",VLOOKUP(E49,EPU,3,FALSE))</f>
        <v>MQ</v>
      </c>
      <c r="N49" s="6">
        <f>IF(E49="","",VLOOKUP(E49,EPU,4,FALSE))</f>
        <v>12.87</v>
      </c>
      <c r="O49" s="7">
        <f>L49*N49</f>
        <v>0</v>
      </c>
      <c r="P49" s="13">
        <f t="shared" si="6"/>
        <v>0</v>
      </c>
    </row>
    <row r="50" spans="1:16" x14ac:dyDescent="0.25">
      <c r="D50" s="58" t="s">
        <v>151</v>
      </c>
      <c r="E50" s="2" t="str">
        <f>STIMA!E50</f>
        <v>D.01.060</v>
      </c>
      <c r="F50" s="3" t="str">
        <f>IF(E50="","",VLOOKUP(E50,EPU,2,FALSE))</f>
        <v>TAGLIO DELLA PAVIMENTAZIONE IN CONGLOMERATO BITUMINOSO SU IMPALCATI</v>
      </c>
      <c r="G50" s="2" t="str">
        <f>STIMA!G50</f>
        <v>MISURA</v>
      </c>
      <c r="H50" s="2" t="str">
        <f>STIMA!H50</f>
        <v>DEMOLIZIONI</v>
      </c>
      <c r="I50" s="4">
        <f>IF(B47&gt;0,$B$7,0)</f>
        <v>0</v>
      </c>
      <c r="J50" s="5">
        <f>B47</f>
        <v>0</v>
      </c>
      <c r="K50" s="60"/>
      <c r="L50" s="5">
        <f>I50*J50</f>
        <v>0</v>
      </c>
      <c r="M50" s="2" t="str">
        <f>IF(E50="","",VLOOKUP(E50,EPU,3,FALSE))</f>
        <v>ML</v>
      </c>
      <c r="N50" s="6">
        <f>IF(E50="","",VLOOKUP(E50,EPU,4,FALSE))</f>
        <v>1.63</v>
      </c>
      <c r="O50" s="7">
        <f>L50*N50</f>
        <v>0</v>
      </c>
      <c r="P50" s="13">
        <f t="shared" si="6"/>
        <v>0</v>
      </c>
    </row>
    <row r="51" spans="1:16" x14ac:dyDescent="0.25">
      <c r="D51" s="58" t="s">
        <v>152</v>
      </c>
      <c r="E51" s="2" t="str">
        <f>STIMA!E51</f>
        <v>D.01.065</v>
      </c>
      <c r="F51" s="3" t="str">
        <f>IF(E51="","",VLOOKUP(E51,EPU,2,FALSE))</f>
        <v>SCARIFICA E/O DEMOLIZIONE PAVIMENTAZIONE SU IMPALCATI DI OPERE D'ARTE</v>
      </c>
      <c r="G51" s="2" t="str">
        <f>STIMA!G51</f>
        <v>MISURA</v>
      </c>
      <c r="H51" s="2" t="str">
        <f>STIMA!H51</f>
        <v>DEMOLIZIONI</v>
      </c>
      <c r="I51" s="4">
        <f>IF(B47&gt;0,$B$7,0)</f>
        <v>0</v>
      </c>
      <c r="J51" s="5">
        <f>B48*B47</f>
        <v>0</v>
      </c>
      <c r="K51" s="60">
        <f>B29*100</f>
        <v>67</v>
      </c>
      <c r="L51" s="5">
        <f>I51*J51*K51</f>
        <v>0</v>
      </c>
      <c r="M51" s="2" t="str">
        <f>IF(E51="","",VLOOKUP(E51,EPU,3,FALSE))</f>
        <v>MQxCM</v>
      </c>
      <c r="N51" s="6">
        <f>IF(E51="","",VLOOKUP(E51,EPU,4,FALSE))</f>
        <v>0.55000000000000004</v>
      </c>
      <c r="O51" s="7">
        <f>L51*N51</f>
        <v>0</v>
      </c>
      <c r="P51" s="13">
        <f t="shared" si="6"/>
        <v>0</v>
      </c>
    </row>
    <row r="52" spans="1:16" x14ac:dyDescent="0.25">
      <c r="D52" s="58" t="s">
        <v>153</v>
      </c>
      <c r="E52" s="2" t="str">
        <f>STIMA!E52</f>
        <v>D.01.052</v>
      </c>
      <c r="F52" s="3" t="str">
        <f>IF(E52="","",VLOOKUP(E52,EPU,2,FALSE))</f>
        <v>FRESATURA DI STRATI DI PAVIMENTAZIONE IN CONGLOMERATO BITUMINOSO</v>
      </c>
      <c r="G52" s="2" t="str">
        <f>STIMA!G52</f>
        <v>MISURA</v>
      </c>
      <c r="H52" s="2" t="str">
        <f>STIMA!H52</f>
        <v>DEMOLIZIONI</v>
      </c>
      <c r="I52" s="4">
        <f>IF(B47&gt;0,$B$7,0)</f>
        <v>0</v>
      </c>
      <c r="J52" s="5">
        <f>B48*B47</f>
        <v>0</v>
      </c>
      <c r="K52" s="60">
        <f>(MAX(B27:B28)+B26)*100</f>
        <v>10</v>
      </c>
      <c r="L52" s="5">
        <f>I52*J52*K52</f>
        <v>0</v>
      </c>
      <c r="M52" s="2" t="str">
        <f>IF(E52="","",VLOOKUP(E52,EPU,3,FALSE))</f>
        <v>MQxCM</v>
      </c>
      <c r="N52" s="6">
        <f>IF(E52="","",VLOOKUP(E52,EPU,4,FALSE))</f>
        <v>0.44</v>
      </c>
      <c r="O52" s="7">
        <f>L52*N52</f>
        <v>0</v>
      </c>
      <c r="P52" s="13">
        <f t="shared" si="6"/>
        <v>0</v>
      </c>
    </row>
    <row r="60" spans="1:16" ht="15.75" thickBot="1" x14ac:dyDescent="0.3"/>
    <row r="61" spans="1:16" ht="16.5" thickBot="1" x14ac:dyDescent="0.3">
      <c r="O61" s="61">
        <f>SUM(O2:O60)</f>
        <v>12800.468979422845</v>
      </c>
      <c r="P61" s="62">
        <f>SUM(P2:P48)</f>
        <v>0.99999999999999989</v>
      </c>
    </row>
    <row r="62" spans="1:16" x14ac:dyDescent="0.25">
      <c r="P62" s="62">
        <f>MAX(P2:P47)</f>
        <v>0.63571863638042869</v>
      </c>
    </row>
    <row r="63" spans="1:16" x14ac:dyDescent="0.25">
      <c r="P63" s="63">
        <v>0.2</v>
      </c>
    </row>
    <row r="64" spans="1:16" x14ac:dyDescent="0.25">
      <c r="P64" s="63">
        <v>0.05</v>
      </c>
    </row>
    <row r="65533" spans="7:7" x14ac:dyDescent="0.25">
      <c r="G65533" s="64"/>
    </row>
  </sheetData>
  <dataValidations count="4">
    <dataValidation type="list" allowBlank="1" showInputMessage="1" showErrorMessage="1" sqref="B5">
      <formula1>TIPO</formula1>
    </dataValidation>
    <dataValidation type="list" allowBlank="1" showInputMessage="1" showErrorMessage="1" sqref="G65533:G65536 G2:G52">
      <formula1>CM</formula1>
    </dataValidation>
    <dataValidation type="list" allowBlank="1" showInputMessage="1" showErrorMessage="1" sqref="E2:E52">
      <formula1>CODICE</formula1>
    </dataValidation>
    <dataValidation type="list" allowBlank="1" showInputMessage="1" showErrorMessage="1" sqref="H2:H52">
      <formula1>CAT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30</vt:i4>
      </vt:variant>
      <vt:variant>
        <vt:lpstr>Intervalli denominati</vt:lpstr>
      </vt:variant>
      <vt:variant>
        <vt:i4>32</vt:i4>
      </vt:variant>
    </vt:vector>
  </HeadingPairs>
  <TitlesOfParts>
    <vt:vector size="62" baseType="lpstr">
      <vt:lpstr>LOG</vt:lpstr>
      <vt:lpstr>CNR</vt:lpstr>
      <vt:lpstr>CAT</vt:lpstr>
      <vt:lpstr>EP</vt:lpstr>
      <vt:lpstr>STIMA</vt:lpstr>
      <vt:lpstr>-12</vt:lpstr>
      <vt:lpstr>-11</vt:lpstr>
      <vt:lpstr>-10</vt:lpstr>
      <vt:lpstr>-9</vt:lpstr>
      <vt:lpstr>-8</vt:lpstr>
      <vt:lpstr>-7</vt:lpstr>
      <vt:lpstr>-6</vt:lpstr>
      <vt:lpstr>-5</vt:lpstr>
      <vt:lpstr>-4</vt:lpstr>
      <vt:lpstr>-3</vt:lpstr>
      <vt:lpstr>-2</vt:lpstr>
      <vt:lpstr>-1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'0'!Area_stampa</vt:lpstr>
      <vt:lpstr>'1'!Area_stampa</vt:lpstr>
      <vt:lpstr>'-1'!Area_stampa</vt:lpstr>
      <vt:lpstr>'10'!Area_stampa</vt:lpstr>
      <vt:lpstr>'-10'!Area_stampa</vt:lpstr>
      <vt:lpstr>'11'!Area_stampa</vt:lpstr>
      <vt:lpstr>'-11'!Area_stampa</vt:lpstr>
      <vt:lpstr>'12'!Area_stampa</vt:lpstr>
      <vt:lpstr>'-12'!Area_stampa</vt:lpstr>
      <vt:lpstr>'2'!Area_stampa</vt:lpstr>
      <vt:lpstr>'-2'!Area_stampa</vt:lpstr>
      <vt:lpstr>'3'!Area_stampa</vt:lpstr>
      <vt:lpstr>'-3'!Area_stampa</vt:lpstr>
      <vt:lpstr>'4'!Area_stampa</vt:lpstr>
      <vt:lpstr>'-4'!Area_stampa</vt:lpstr>
      <vt:lpstr>'5'!Area_stampa</vt:lpstr>
      <vt:lpstr>'-5'!Area_stampa</vt:lpstr>
      <vt:lpstr>'6'!Area_stampa</vt:lpstr>
      <vt:lpstr>'-6'!Area_stampa</vt:lpstr>
      <vt:lpstr>'7'!Area_stampa</vt:lpstr>
      <vt:lpstr>'-7'!Area_stampa</vt:lpstr>
      <vt:lpstr>'8'!Area_stampa</vt:lpstr>
      <vt:lpstr>'-8'!Area_stampa</vt:lpstr>
      <vt:lpstr>'9'!Area_stampa</vt:lpstr>
      <vt:lpstr>'-9'!Area_stampa</vt:lpstr>
      <vt:lpstr>STIMA!Area_stampa</vt:lpstr>
      <vt:lpstr>CAT</vt:lpstr>
      <vt:lpstr>CM</vt:lpstr>
      <vt:lpstr>CODICE</vt:lpstr>
      <vt:lpstr>EPU</vt:lpstr>
      <vt:lpstr>GEOMETRIA</vt:lpstr>
      <vt:lpstr>TIPO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ballasina</dc:creator>
  <cp:lastModifiedBy>Ballasina</cp:lastModifiedBy>
  <cp:lastPrinted>2014-03-03T09:27:09Z</cp:lastPrinted>
  <dcterms:created xsi:type="dcterms:W3CDTF">2010-01-20T09:57:22Z</dcterms:created>
  <dcterms:modified xsi:type="dcterms:W3CDTF">2017-12-01T16:30:35Z</dcterms:modified>
</cp:coreProperties>
</file>